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FIN\Common\Grants\"/>
    </mc:Choice>
  </mc:AlternateContent>
  <xr:revisionPtr revIDLastSave="0" documentId="13_ncr:1_{281C6428-AA6F-4FB5-898C-5EC1BD088370}" xr6:coauthVersionLast="41" xr6:coauthVersionMax="41" xr10:uidLastSave="{00000000-0000-0000-0000-000000000000}"/>
  <bookViews>
    <workbookView xWindow="315" yWindow="390" windowWidth="28455" windowHeight="13140" tabRatio="816" firstSheet="1" activeTab="1" xr2:uid="{00000000-000D-0000-FFFF-FFFF00000000}"/>
  </bookViews>
  <sheets>
    <sheet name="Acerno_Cache_XXXXX" sheetId="2" state="veryHidden" r:id="rId1"/>
    <sheet name="details" sheetId="1" r:id="rId2"/>
    <sheet name="totals" sheetId="5" r:id="rId3"/>
  </sheets>
  <definedNames>
    <definedName name="_xlnm._FilterDatabase" localSheetId="1" hidden="1">details!$A$1:$N$92</definedName>
    <definedName name="_xlnm.Print_Area" localSheetId="2">totals!#REF!</definedName>
    <definedName name="_xlnm.Print_Titles" localSheetId="1">details!$1:$1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2" i="1"/>
  <c r="B17" i="5" l="1"/>
  <c r="B16" i="5"/>
  <c r="B15" i="5"/>
  <c r="B14" i="5"/>
  <c r="B13" i="5"/>
  <c r="B10" i="5"/>
  <c r="B9" i="5"/>
  <c r="B8" i="5"/>
  <c r="L92" i="1"/>
  <c r="M92" i="1"/>
  <c r="E92" i="1"/>
  <c r="F92" i="1"/>
  <c r="G92" i="1"/>
  <c r="D92" i="1"/>
  <c r="H90" i="1" l="1"/>
  <c r="H91" i="1"/>
  <c r="H89" i="1"/>
  <c r="H88" i="1"/>
  <c r="H87" i="1"/>
  <c r="H86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50" i="1"/>
  <c r="H49" i="1"/>
  <c r="H48" i="1"/>
  <c r="H47" i="1"/>
  <c r="H46" i="1"/>
  <c r="H45" i="1"/>
  <c r="H44" i="1"/>
  <c r="H43" i="1"/>
  <c r="H42" i="1"/>
  <c r="H41" i="1"/>
  <c r="H40" i="1"/>
  <c r="H35" i="1"/>
  <c r="H34" i="1"/>
  <c r="H33" i="1"/>
  <c r="H29" i="1"/>
  <c r="H25" i="1"/>
  <c r="H24" i="1"/>
  <c r="H23" i="1"/>
  <c r="H11" i="1"/>
  <c r="B31" i="5" l="1"/>
  <c r="B30" i="5"/>
  <c r="B29" i="5"/>
  <c r="B28" i="5"/>
  <c r="M37" i="1" l="1"/>
  <c r="M53" i="1"/>
  <c r="H3" i="1" l="1"/>
  <c r="H4" i="1"/>
  <c r="H5" i="1"/>
  <c r="H6" i="1"/>
  <c r="H7" i="1"/>
  <c r="H8" i="1"/>
  <c r="H9" i="1"/>
  <c r="H10" i="1"/>
  <c r="H14" i="1"/>
  <c r="H15" i="1"/>
  <c r="H18" i="1"/>
  <c r="H19" i="1"/>
  <c r="H16" i="1"/>
  <c r="H17" i="1"/>
  <c r="H20" i="1"/>
  <c r="H13" i="1"/>
  <c r="H22" i="1"/>
  <c r="H21" i="1"/>
  <c r="H12" i="1"/>
  <c r="H26" i="1"/>
  <c r="H27" i="1"/>
  <c r="H28" i="1"/>
  <c r="H30" i="1"/>
  <c r="H31" i="1"/>
  <c r="H32" i="1"/>
  <c r="H36" i="1"/>
  <c r="H37" i="1"/>
  <c r="H38" i="1"/>
  <c r="H39" i="1"/>
  <c r="H56" i="1"/>
  <c r="H52" i="1"/>
  <c r="H62" i="1"/>
  <c r="H58" i="1"/>
  <c r="H53" i="1"/>
  <c r="H54" i="1"/>
  <c r="H55" i="1"/>
  <c r="H51" i="1"/>
  <c r="H59" i="1"/>
  <c r="H60" i="1"/>
  <c r="H57" i="1"/>
  <c r="H61" i="1"/>
  <c r="H77" i="1"/>
  <c r="H79" i="1"/>
  <c r="H84" i="1"/>
  <c r="H78" i="1"/>
  <c r="H81" i="1"/>
  <c r="H85" i="1"/>
  <c r="H82" i="1"/>
  <c r="H83" i="1"/>
  <c r="H80" i="1"/>
  <c r="B11" i="5" l="1"/>
  <c r="B22" i="5" s="1"/>
  <c r="H92" i="1"/>
  <c r="H2" i="1"/>
  <c r="B12" i="5" l="1"/>
  <c r="B4" i="5"/>
  <c r="E11" i="5"/>
  <c r="D10" i="5"/>
  <c r="D11" i="5"/>
  <c r="D8" i="5"/>
  <c r="B24" i="5" l="1"/>
  <c r="E10" i="5"/>
  <c r="E9" i="5"/>
  <c r="E12" i="5"/>
  <c r="B34" i="5"/>
  <c r="C28" i="5" l="1"/>
  <c r="C30" i="5"/>
  <c r="C31" i="5"/>
  <c r="C29" i="5"/>
  <c r="E8" i="5"/>
  <c r="E13" i="5" s="1"/>
  <c r="C3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Cue, Carrie</author>
  </authors>
  <commentList>
    <comment ref="B17" authorId="0" shapeId="0" xr:uid="{A4E6086D-438B-4C74-806D-76CA6BB84EEB}">
      <text>
        <r>
          <rPr>
            <b/>
            <sz val="9"/>
            <color indexed="81"/>
            <rFont val="Tahoma"/>
            <charset val="1"/>
          </rPr>
          <t>Cue, Carrie:</t>
        </r>
        <r>
          <rPr>
            <sz val="9"/>
            <color indexed="81"/>
            <rFont val="Tahoma"/>
            <charset val="1"/>
          </rPr>
          <t xml:space="preserve">
This only includes UASI Riverside.  Excludes Ontario and San Bernardino.  Do not want to be misleading to public.</t>
        </r>
      </text>
    </comment>
  </commentList>
</comments>
</file>

<file path=xl/sharedStrings.xml><?xml version="1.0" encoding="utf-8"?>
<sst xmlns="http://schemas.openxmlformats.org/spreadsheetml/2006/main" count="371" uniqueCount="314">
  <si>
    <t>Department</t>
  </si>
  <si>
    <t>Grant Name</t>
  </si>
  <si>
    <t>Fire</t>
  </si>
  <si>
    <t>Museum</t>
  </si>
  <si>
    <t>Parks &amp; Recreation</t>
  </si>
  <si>
    <t>Police</t>
  </si>
  <si>
    <t>Public Utilities</t>
  </si>
  <si>
    <t>Public Works</t>
  </si>
  <si>
    <t>Library</t>
  </si>
  <si>
    <t>Totals</t>
  </si>
  <si>
    <t>Mt. Rubidoux Unpaved Trails and Trailhead Amenities</t>
  </si>
  <si>
    <t xml:space="preserve">Downtown Bike/Ped Improvements </t>
  </si>
  <si>
    <t xml:space="preserve">Monroe Master Drainage Plan Line E, Stages 2 and 3, Line E-2 and E-5 </t>
  </si>
  <si>
    <t>City Funds</t>
  </si>
  <si>
    <t>Total Award</t>
  </si>
  <si>
    <t>Grantor/Agency</t>
  </si>
  <si>
    <t>Federal Grant Award</t>
  </si>
  <si>
    <t>State Grant Award</t>
  </si>
  <si>
    <t>Local/Private Grant Award</t>
  </si>
  <si>
    <t>California Department of Parks and Recreation</t>
  </si>
  <si>
    <t>USAR 2017</t>
  </si>
  <si>
    <t>NPS Civil Rights Grant</t>
  </si>
  <si>
    <t>National Park Service</t>
  </si>
  <si>
    <t>Federal Transportation Administration</t>
  </si>
  <si>
    <t>Riverside County Flood Control &amp; Water Conservation District</t>
  </si>
  <si>
    <t>Unrequested Award Balance</t>
  </si>
  <si>
    <t>Other Departments</t>
  </si>
  <si>
    <t>General Services</t>
  </si>
  <si>
    <t>South Coast Air Quality Management District</t>
  </si>
  <si>
    <t>California Department of Recycling Resources and Recovery</t>
  </si>
  <si>
    <t>Federal</t>
  </si>
  <si>
    <t>State</t>
  </si>
  <si>
    <t>Local/Private</t>
  </si>
  <si>
    <t>Western Riverside County of Governments</t>
  </si>
  <si>
    <t>Urban Areas Security Initiative (UASI) FY2017</t>
  </si>
  <si>
    <t>Alternative Fuel Infrastructure Funding</t>
  </si>
  <si>
    <t>Food Waste Prevention and Rescue Grant</t>
  </si>
  <si>
    <t>Human Resources</t>
  </si>
  <si>
    <t>Cheech Marin Center for Chicano Art, Culture and Industry</t>
  </si>
  <si>
    <t>California Natural Resources Agency</t>
  </si>
  <si>
    <t>Transformative Climate Communities (TCC) Planning Grant</t>
  </si>
  <si>
    <t>Riverside County Economic Development Agency</t>
  </si>
  <si>
    <t>Urban Areas Security Initiative (UASI) FY2018</t>
  </si>
  <si>
    <t>USAR 2018</t>
  </si>
  <si>
    <t>Central/Canyon Crest/Watkins Bike Lanes</t>
  </si>
  <si>
    <t>096 Bus Replacement</t>
  </si>
  <si>
    <t>Sycamore Canyon Wilderness Park 5-Acre Land Acquisition</t>
  </si>
  <si>
    <t xml:space="preserve">BJA Stop School Violence Threat Assessment </t>
  </si>
  <si>
    <t>US Dept. of Justice, Bureau of Justice Assistance</t>
  </si>
  <si>
    <t>JAG Joint Law Enforcement Grant 2018</t>
  </si>
  <si>
    <t>7th St Grant PSH - FY 19/20</t>
  </si>
  <si>
    <t>Riverside County Department of Social Services</t>
  </si>
  <si>
    <t>GL Key</t>
  </si>
  <si>
    <t>9269300/10/20/30</t>
  </si>
  <si>
    <t>FY 18/19 Emergency Shelter Grant</t>
  </si>
  <si>
    <t>US Department Housing and Urban Development</t>
  </si>
  <si>
    <t>FY 19/20 CalFresh Healthy Living</t>
  </si>
  <si>
    <t>Riverside University Health System - Public Health</t>
  </si>
  <si>
    <t>9340500</t>
  </si>
  <si>
    <t>FY 19/20 PSH 7th Street Disabled</t>
  </si>
  <si>
    <t>Invest Health Field Building Grant</t>
  </si>
  <si>
    <t>Reinvestment Fund Inc.</t>
  </si>
  <si>
    <t>Urban Greening Grant</t>
  </si>
  <si>
    <t>2018 Assistance to Firefighters</t>
  </si>
  <si>
    <t>9167500/10</t>
  </si>
  <si>
    <t>US Dept of Homeland Security - FEMA</t>
  </si>
  <si>
    <t>2018 County-Wide Hazmat Operations Group CHOG</t>
  </si>
  <si>
    <t>County of Riverside - Emergency Management Department</t>
  </si>
  <si>
    <t>9167600</t>
  </si>
  <si>
    <t>Community Development Grants</t>
  </si>
  <si>
    <t>Fire Grants</t>
  </si>
  <si>
    <t>Los Angeles Securing the Cities Program (FY2012-2016)</t>
  </si>
  <si>
    <t>California For All CERT and Listos Program Capacity Building Grant</t>
  </si>
  <si>
    <t>9340200</t>
  </si>
  <si>
    <t>Regional homeland security initiatives</t>
  </si>
  <si>
    <t>9163700</t>
  </si>
  <si>
    <t>USAR 2017 (A)</t>
  </si>
  <si>
    <t>9160110</t>
  </si>
  <si>
    <t>Urban Areas Security Initiative (UASI) FY2019</t>
  </si>
  <si>
    <t>USAR 2019</t>
  </si>
  <si>
    <t>General Services Grants</t>
  </si>
  <si>
    <t>Expansion of the alternative fuel infrastructures at the Corporation Yard and Acorn CNG stations.</t>
  </si>
  <si>
    <t>9408500</t>
  </si>
  <si>
    <t>Library Grants</t>
  </si>
  <si>
    <t>Experiential Workforce Development</t>
  </si>
  <si>
    <t>9340100</t>
  </si>
  <si>
    <t>California Library Literacy Services 19/20</t>
  </si>
  <si>
    <t>Recruit and train literacy volunteers to work one-on-one with members of the public for the purpose of teaching literacy of the English language through reading.</t>
  </si>
  <si>
    <t>Family Literacy</t>
  </si>
  <si>
    <t>Operation Splash 2019</t>
  </si>
  <si>
    <t>Police Grants</t>
  </si>
  <si>
    <t>Youth Accountability Team 19/20</t>
  </si>
  <si>
    <t>Reimbursement of salary and benefits for providing an officer for the YAT for schools in Riverside Unified School District</t>
  </si>
  <si>
    <t>Alcoholic Beverage Control (ABC) OTS FY19/20</t>
  </si>
  <si>
    <t>9340900</t>
  </si>
  <si>
    <t>Bulletproof Vest Partnership</t>
  </si>
  <si>
    <t>The purpose of the grant is to purchase bulletproof vest for the officers.</t>
  </si>
  <si>
    <t>9166300</t>
  </si>
  <si>
    <t>Inland Empire Safe Streets Gang Task Force</t>
  </si>
  <si>
    <t>JAG Joint Law Enforcement Grant 2017</t>
  </si>
  <si>
    <t>Office of Safety Traffic Selective DRE 2019/20</t>
  </si>
  <si>
    <t>9165020</t>
  </si>
  <si>
    <t>Tabacco Grant Program</t>
  </si>
  <si>
    <t>9338500</t>
  </si>
  <si>
    <t>JAG Joint Law Enforcement Grant 2019</t>
  </si>
  <si>
    <t>Grant projects to reduce crime and improve public safetly.</t>
  </si>
  <si>
    <t>United States Postal Inspection Service MOU</t>
  </si>
  <si>
    <t>Overtime reimbursement for officer participating on investigations with USPIS</t>
  </si>
  <si>
    <t>TUMF Third St &amp; BNSF Grade Separation</t>
  </si>
  <si>
    <t xml:space="preserve">TUMF Van Buren Widening </t>
  </si>
  <si>
    <t>OTS 2019 Pedestrian &amp; Bicycle Safety Program</t>
  </si>
  <si>
    <t>SR 91/Adams Interchange STPL 5058(094)</t>
  </si>
  <si>
    <t>SR 91/Adams Interchange STPL 5058(094)</t>
  </si>
  <si>
    <t>9882128</t>
  </si>
  <si>
    <t>Local Roadway Safety Plan</t>
  </si>
  <si>
    <t>US Dept Homeland Security</t>
  </si>
  <si>
    <t>9990119</t>
  </si>
  <si>
    <t>End Date</t>
  </si>
  <si>
    <t>Start Date</t>
  </si>
  <si>
    <t>Hazardous Material related drills, training and equipment.</t>
  </si>
  <si>
    <t>Grant Purpose</t>
  </si>
  <si>
    <t>Provide Housing and Supportive Services for Disabled individuals.</t>
  </si>
  <si>
    <t>Nutrition Education and Outreach</t>
  </si>
  <si>
    <t>State planning grant for housing/homeless project.</t>
  </si>
  <si>
    <t>To explore healthier and more equitable communities that connect affordable housing with food systems and workforce development.</t>
  </si>
  <si>
    <t>To Provide Services to Homelss Individuals</t>
  </si>
  <si>
    <t>At least one of the following: Expand parks, green spaces, use systems that mimic natural systems to achieve multiple benefits.</t>
  </si>
  <si>
    <t>Provide services to disabled clients</t>
  </si>
  <si>
    <t>To develop and provide programming for the Civil Rights Institute.</t>
  </si>
  <si>
    <t>To enhance safety of firefighters by purchasing Source Capture Exhaust Systems to reduce diesel fuel emissions from fire apparatus.</t>
  </si>
  <si>
    <t>To enhance existing architectures for coordinated and integrated detection and interdiction of radiological/nuclear materials that are out of regulatory control and may be used as a weapon within high-risk metropolitan areas.</t>
  </si>
  <si>
    <t>Regional homeland security initiatives.</t>
  </si>
  <si>
    <t>For the management, maintenance, training, and acquisition of new equipment.</t>
  </si>
  <si>
    <t>To renovate, in part, the existing Main Library building to become the Cheech Marin Center for Chicano Art, Culture and Industry.</t>
  </si>
  <si>
    <t>Funds for this project would be used for land sold to the city for incorporation into the park and preserved as open space.</t>
  </si>
  <si>
    <t>For repairs to the unpaved trails and installation of trailhead amenities at Frank A. Miller - Mt. Rubidoux Memorial Park.</t>
  </si>
  <si>
    <t>Grant projects to reduce crime and improve public safety.</t>
  </si>
  <si>
    <t>Rubberized pavement maintenance projects.</t>
  </si>
  <si>
    <t>Active transportation program - Canyon Crest Dr, Watkins Ave, Pine St, Central Ave, Brockton Ave &amp; Magnolia bike lanes.</t>
  </si>
  <si>
    <t xml:space="preserve">For downtown bike/pedestrian improvements. </t>
  </si>
  <si>
    <t xml:space="preserve">Roadway Safety Monitoring </t>
  </si>
  <si>
    <t>For the design and construction of the Monroe Master Drainage Plan.</t>
  </si>
  <si>
    <t>Third St. and BNSF grade separation TUMF funding from WRCOG.</t>
  </si>
  <si>
    <t>California Dept of General Services</t>
  </si>
  <si>
    <t>9901610</t>
  </si>
  <si>
    <t>PD Fuel Station / Compressor Canopy &amp; Acorn Dispenser</t>
  </si>
  <si>
    <t>California State Library</t>
  </si>
  <si>
    <t>9903000</t>
  </si>
  <si>
    <t>9264700/10/20</t>
  </si>
  <si>
    <t>9164010</t>
  </si>
  <si>
    <t>Communication Equipment</t>
  </si>
  <si>
    <t>9840919</t>
  </si>
  <si>
    <t>9908100</t>
  </si>
  <si>
    <t>9165200</t>
  </si>
  <si>
    <t>93391*</t>
  </si>
  <si>
    <t>92693*</t>
  </si>
  <si>
    <t>9336000</t>
  </si>
  <si>
    <t>9161410</t>
  </si>
  <si>
    <t>9340800</t>
  </si>
  <si>
    <t>9408154</t>
  </si>
  <si>
    <t>9166500</t>
  </si>
  <si>
    <t>9163410</t>
  </si>
  <si>
    <t>9166900</t>
  </si>
  <si>
    <t>CalRecycle Rubberized Grant 17-18</t>
  </si>
  <si>
    <t>9166700</t>
  </si>
  <si>
    <t>9895200</t>
  </si>
  <si>
    <t>Equipment Upgrades to Select School Crossings</t>
  </si>
  <si>
    <t>9906729</t>
  </si>
  <si>
    <t>9167300</t>
  </si>
  <si>
    <t>9908833</t>
  </si>
  <si>
    <t>9899700</t>
  </si>
  <si>
    <t>98891*</t>
  </si>
  <si>
    <t>9893500</t>
  </si>
  <si>
    <t>9336610</t>
  </si>
  <si>
    <t>9908500</t>
  </si>
  <si>
    <t>9163000</t>
  </si>
  <si>
    <t>9160120</t>
  </si>
  <si>
    <t>9338100</t>
  </si>
  <si>
    <t>The project will develop an online community exchange to facilitate food exchange activities.</t>
  </si>
  <si>
    <t>Empowers community-based organizations to provide emergency preparedness education and resources to California's most vulnerable populations.</t>
  </si>
  <si>
    <t>Expansion of the Fleet Management alternative fuel infrastructures.</t>
  </si>
  <si>
    <t>Riverside at Work Program (RAW) will provide on the job training, programs and lend items for community members to improve their skills and increase their ability to find work.</t>
  </si>
  <si>
    <t>To support family literacy programming for English-speaking adults with low-literacy skills, and their families reaching out and engaging unserved adults and families.</t>
  </si>
  <si>
    <t xml:space="preserve">Increase Safe and affordable physical activity opportunities through aquatic programming in communities with limited resources. </t>
  </si>
  <si>
    <t>Special Transit will purchase four (4) 16-passenger, 25-ft., CNG buses.</t>
  </si>
  <si>
    <t>Work with FBI to identify and target for prosecution criminal enterprise groups responsible for drug trafficking, money laundering, alien smuggling, violence, robbery, and street gangs.</t>
  </si>
  <si>
    <t>Assist Riverside Police Department's Special Operations Vice Division.  The funding will provide overtime for alcohol enforcement programs such as Shoulder Tap and Minor Decoy.</t>
  </si>
  <si>
    <t>To reduce the risk of a successful deployment of a radiological/nuclear (R/N) terrorist weapon against a major metropolitan area.</t>
  </si>
  <si>
    <t>To reduce underage tobacco use, sales to minors, and educational awareness to youth and retail vendors.</t>
  </si>
  <si>
    <t>Van Buren Widening - Jurupa to Santa Ana River</t>
  </si>
  <si>
    <t>California Community Foundation</t>
  </si>
  <si>
    <t>CA Office of Traffic and Safety</t>
  </si>
  <si>
    <t>Bureau of Justice Assistance</t>
  </si>
  <si>
    <t>US Dept of Justice</t>
  </si>
  <si>
    <t>CA Dept of Justice</t>
  </si>
  <si>
    <t>US Postal Inspection Service</t>
  </si>
  <si>
    <t>CA Dept of Transportation</t>
  </si>
  <si>
    <t>CA Department of Transportation</t>
  </si>
  <si>
    <t>Community and Economic Development</t>
  </si>
  <si>
    <t>Park and Recreation</t>
  </si>
  <si>
    <t>PERCENTAGE</t>
  </si>
  <si>
    <t>AMOUNT</t>
  </si>
  <si>
    <t>FUNDING SOURCE</t>
  </si>
  <si>
    <t>BY DEPARTMENT</t>
  </si>
  <si>
    <t>Comm/Economic Dev</t>
  </si>
  <si>
    <t>Grant Total</t>
  </si>
  <si>
    <t>Totals by Department and Funding Sources</t>
  </si>
  <si>
    <t>US Department of Agriculture</t>
  </si>
  <si>
    <t>Rapid ReHousing</t>
  </si>
  <si>
    <t>Riverside County Department of Public Social Services</t>
  </si>
  <si>
    <t>To provide housing subsidy for low/moderate income households.</t>
  </si>
  <si>
    <t>91604**</t>
  </si>
  <si>
    <t>2016 Countywide Hazmat Operations Group</t>
  </si>
  <si>
    <t>Department of Homeland Security</t>
  </si>
  <si>
    <t>For reimbursement of City participation in drills, training and equipment.</t>
  </si>
  <si>
    <t>2017 Countywide Hazmat Operations Group</t>
  </si>
  <si>
    <t>Urban Areas Security Initiative (UASI) FY2016</t>
  </si>
  <si>
    <t>91581*</t>
  </si>
  <si>
    <t>CPS Riverside at Work Program</t>
  </si>
  <si>
    <t>CPS HR Consulting</t>
  </si>
  <si>
    <t>Fund the Riverside at Work Program.</t>
  </si>
  <si>
    <t>Libraries Illuminated</t>
  </si>
  <si>
    <t>To help California public libraries make software and hardware improvements to maximize benefits to patrons</t>
  </si>
  <si>
    <t>Innovation Station Project</t>
  </si>
  <si>
    <t xml:space="preserve">For enhancements to current digital services provided to library users at SSgt Salvador J. Lara Casa Blanca Library. </t>
  </si>
  <si>
    <t>CA Library Adult Literacy Program 2018/19</t>
  </si>
  <si>
    <t>To recruit and train literacy volunteers to work one-on-one with members of the public.</t>
  </si>
  <si>
    <t xml:space="preserve">Connecting Riverside Residents with Nature Program </t>
  </si>
  <si>
    <t>US Forest Service</t>
  </si>
  <si>
    <t>Prop 1B (PTMISEA) Repainting of Mini-Buses</t>
  </si>
  <si>
    <t>California Department of Transportation</t>
  </si>
  <si>
    <t>This project will allow for the re-painting of the fleet of 35 mini-buses in Special Transportation.</t>
  </si>
  <si>
    <t>HEAL Zone Grant Phase 2</t>
  </si>
  <si>
    <t>Riverside Community Health Foundation</t>
  </si>
  <si>
    <t>To fund various objectives within the Eastside HEAL Zone.</t>
  </si>
  <si>
    <t>Summer Foods 2018</t>
  </si>
  <si>
    <t>Riverside Unified School District</t>
  </si>
  <si>
    <t>To provide free lunches to economically disadvantaged children at various sites throughout the City of Riverside.</t>
  </si>
  <si>
    <t xml:space="preserve">Cal OES Prop 1B FY 14/15 </t>
  </si>
  <si>
    <t>California Office of Emergency Services</t>
  </si>
  <si>
    <t xml:space="preserve">This grant will be a partial funding source for an emergency generator at the Special Transit facility at the corp yard as well as other security projects. </t>
  </si>
  <si>
    <t>STA Upgrade Radio System</t>
  </si>
  <si>
    <t>Cal OES Prop 1B FY 16/17</t>
  </si>
  <si>
    <t>To upgrade dispatch radios, add additional monitors to visually track location of buses in real time and add wireless access to the Transit Offices.</t>
  </si>
  <si>
    <t>095 Vehicle Replacement Sedan</t>
  </si>
  <si>
    <t>9265300/10</t>
  </si>
  <si>
    <t>095 Mobile Fare System</t>
  </si>
  <si>
    <t>9265100/10</t>
  </si>
  <si>
    <t>FY 18/19 Nutrition Education &amp; Obesity Prevention (NEOP)</t>
  </si>
  <si>
    <t xml:space="preserve">To provide eligible residents improved access to nutrition information, healthy food, and physical activity opportunities. </t>
  </si>
  <si>
    <t>Cal OES Prop 1B FY 15/16</t>
  </si>
  <si>
    <t>Alcoholic Beverage Control (ABC) GAP FY17/18</t>
  </si>
  <si>
    <t>State of California Dept. of Alcohol Beverage Control</t>
  </si>
  <si>
    <t>To provide overtime for alcohol enforcement programs.</t>
  </si>
  <si>
    <t>ATF 2018</t>
  </si>
  <si>
    <t>US Department of Justice (ATF)</t>
  </si>
  <si>
    <t>Overtime reimbursement for two officers for the Alcohol, Tobacco and Firearms task force.</t>
  </si>
  <si>
    <t>Bicycle &amp; Pedestrian Safety Education</t>
  </si>
  <si>
    <t>Riverside County Department of Public Health</t>
  </si>
  <si>
    <t xml:space="preserve">Board of State and Community Corrections (BSCC) </t>
  </si>
  <si>
    <t>State of California Board of State &amp; Community Corrections</t>
  </si>
  <si>
    <t xml:space="preserve">To purchase equipment and resources needed to supplement youth diversion programs.  </t>
  </si>
  <si>
    <t>DEA Task Force 2018</t>
  </si>
  <si>
    <t>Drug Enforcement Administration</t>
  </si>
  <si>
    <t>Overtime reimbursement for two officers on the DEA task force.</t>
  </si>
  <si>
    <t>INCA 2018 Ops</t>
  </si>
  <si>
    <t>Inland Crackdown Allied Task Force</t>
  </si>
  <si>
    <t>Helicopter maintenance reimbursement related to the INCA task force.</t>
  </si>
  <si>
    <t>INCA OT 2018</t>
  </si>
  <si>
    <t>Overtime allotment for INCA Task force.</t>
  </si>
  <si>
    <t>Internet Crimes Against Children Task Force (ICAC)</t>
  </si>
  <si>
    <t>San Diego Police Department</t>
  </si>
  <si>
    <t>Reimbursement of travel and training costs.</t>
  </si>
  <si>
    <t>IRAT 2018</t>
  </si>
  <si>
    <t>Federal Bureau of Investigation</t>
  </si>
  <si>
    <t>OT reimbursement for the IRAT task force.</t>
  </si>
  <si>
    <t>OC Regional Computer Forensic Lab 2018</t>
  </si>
  <si>
    <t>Reimbursement for overtime for participation on the OCRCFL task force.</t>
  </si>
  <si>
    <t>Office of Traffic Safety Grant STEP/DRE 2018/19</t>
  </si>
  <si>
    <t>State of California Office of Traffic Safety</t>
  </si>
  <si>
    <t>To eliminate traffic deaths and injuries through the Selective Traffic Enforcement Program (STEP) grant.</t>
  </si>
  <si>
    <t>9163600/10/20</t>
  </si>
  <si>
    <t>OTS Step/Dre Grant 2018</t>
  </si>
  <si>
    <t>91605**</t>
  </si>
  <si>
    <t>Cool California</t>
  </si>
  <si>
    <t>UC Berkeley</t>
  </si>
  <si>
    <t>Complete a local sustainability project, and internships for local students.</t>
  </si>
  <si>
    <t xml:space="preserve">Ecology Action (California Green Business Program) </t>
  </si>
  <si>
    <t>Ecology Action</t>
  </si>
  <si>
    <t>To support and enhance the program's centralized program management database.</t>
  </si>
  <si>
    <t xml:space="preserve">Bicycle Share Program </t>
  </si>
  <si>
    <t>Riverside County Transportation Commission</t>
  </si>
  <si>
    <t xml:space="preserve">To fund development of four locations for a bicycle sharing program. </t>
  </si>
  <si>
    <t>CalRecycle Beverage Container Recycling 15-16</t>
  </si>
  <si>
    <t>Beverage container recycling outreach and education.</t>
  </si>
  <si>
    <t xml:space="preserve">HSIP Cycle 7 High Friction Surface/HAWK Signals </t>
  </si>
  <si>
    <t>Federal Highway Administration</t>
  </si>
  <si>
    <t>Highway Safety Improvement Program (HSIP) cycle 7.</t>
  </si>
  <si>
    <t>Norte Vista Sidewalk Improvements</t>
  </si>
  <si>
    <t>Norte Vista Sidewalk Improvements.</t>
  </si>
  <si>
    <t>Wells/Arlanza Sidewalk Improvements</t>
  </si>
  <si>
    <t>To fund Wells/Arlanza sidewalk improvements.</t>
  </si>
  <si>
    <t>SB821 RMRA Rehab &amp; Traffic Improvements</t>
  </si>
  <si>
    <t>RMRA Rehab &amp; Traffic Improvements.</t>
  </si>
  <si>
    <t>Software that will allow Special Transportation to take multiple forms of electronic payment for rides.</t>
  </si>
  <si>
    <t>Purchase one replacement hybrid sedan.</t>
  </si>
  <si>
    <t xml:space="preserve">Install a card reader system at the Transit Office and a automated gate at the Transit Yard. </t>
  </si>
  <si>
    <t>To eliminate traffic deaths and injuries through checkpoints and saturation patrols.</t>
  </si>
  <si>
    <t>To  eliminate traffic deaths and injuries, educate the public about safety traffic, checkpoints and DUI saturation patrols.</t>
  </si>
  <si>
    <t>Conduct pedestrian and bicycle safety programs to children enrolled at elementary schools in the city of Riverside.</t>
  </si>
  <si>
    <t xml:space="preserve">Upgrade to the Special Transportation radio system. </t>
  </si>
  <si>
    <t>Bus transportation for students to the Sycamore Canyon Wilderness Park, the development of a website, and purchase materials to evaluate the student's responses to their interaction with nature.</t>
  </si>
  <si>
    <t>Improve school security by providing students and teachers the tools they need to recognize, respond quickly, and prevent acts of violence.</t>
  </si>
  <si>
    <t>Is award balance greater than total award?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</si>
</sst>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vertical="top" wrapText="1"/>
    </xf>
    <xf numFmtId="164" fontId="0" fillId="0" borderId="0" xfId="1" applyNumberFormat="1" applyFont="1"/>
    <xf numFmtId="164" fontId="0" fillId="0" borderId="0" xfId="0" applyNumberFormat="1" applyAlignment="1">
      <alignment vertical="top" wrapText="1"/>
    </xf>
    <xf numFmtId="0" fontId="0" fillId="0" borderId="0" xfId="0" applyFill="1" applyBorder="1" applyAlignment="1">
      <alignment vertical="top" wrapText="1"/>
    </xf>
    <xf numFmtId="14" fontId="0" fillId="0" borderId="0" xfId="0" applyNumberForma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Fill="1" applyBorder="1" applyAlignment="1">
      <alignment horizontal="left" vertical="top" wrapText="1"/>
    </xf>
    <xf numFmtId="42" fontId="0" fillId="0" borderId="0" xfId="0" applyNumberForma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66" fontId="1" fillId="3" borderId="0" xfId="2" applyNumberFormat="1" applyFont="1" applyFill="1" applyBorder="1" applyAlignment="1">
      <alignment vertical="top" wrapText="1"/>
    </xf>
    <xf numFmtId="166" fontId="0" fillId="0" borderId="0" xfId="2" applyNumberFormat="1" applyFont="1" applyFill="1" applyBorder="1" applyAlignment="1">
      <alignment vertical="top" wrapText="1"/>
    </xf>
    <xf numFmtId="166" fontId="0" fillId="0" borderId="0" xfId="2" applyNumberFormat="1" applyFont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0" fillId="4" borderId="1" xfId="0" applyFill="1" applyBorder="1" applyAlignment="1">
      <alignment vertical="top" wrapText="1"/>
    </xf>
    <xf numFmtId="0" fontId="0" fillId="4" borderId="1" xfId="0" applyNumberFormat="1" applyFill="1" applyBorder="1" applyAlignment="1">
      <alignment horizontal="left" vertical="top" wrapText="1"/>
    </xf>
    <xf numFmtId="42" fontId="0" fillId="4" borderId="1" xfId="0" applyNumberFormat="1" applyFill="1" applyBorder="1" applyAlignment="1">
      <alignment vertical="top" wrapText="1"/>
    </xf>
    <xf numFmtId="14" fontId="0" fillId="4" borderId="1" xfId="0" applyNumberFormat="1" applyFill="1" applyBorder="1" applyAlignment="1">
      <alignment horizontal="left" vertical="top" wrapText="1"/>
    </xf>
    <xf numFmtId="166" fontId="0" fillId="4" borderId="1" xfId="2" applyNumberFormat="1" applyFont="1" applyFill="1" applyBorder="1" applyAlignment="1">
      <alignment vertical="top" wrapText="1"/>
    </xf>
    <xf numFmtId="49" fontId="0" fillId="5" borderId="1" xfId="0" applyNumberFormat="1" applyFont="1" applyFill="1" applyBorder="1" applyAlignment="1">
      <alignment vertical="top" wrapText="1"/>
    </xf>
    <xf numFmtId="49" fontId="0" fillId="5" borderId="1" xfId="0" applyNumberFormat="1" applyFont="1" applyFill="1" applyBorder="1" applyAlignment="1">
      <alignment horizontal="left" vertical="top" wrapText="1"/>
    </xf>
    <xf numFmtId="165" fontId="0" fillId="5" borderId="1" xfId="0" applyNumberFormat="1" applyFont="1" applyFill="1" applyBorder="1" applyAlignment="1">
      <alignment vertical="top"/>
    </xf>
    <xf numFmtId="42" fontId="0" fillId="5" borderId="1" xfId="0" applyNumberFormat="1" applyFill="1" applyBorder="1" applyAlignment="1">
      <alignment vertical="top" wrapText="1"/>
    </xf>
    <xf numFmtId="14" fontId="0" fillId="5" borderId="1" xfId="0" applyNumberFormat="1" applyFont="1" applyFill="1" applyBorder="1" applyAlignment="1">
      <alignment horizontal="left" vertical="top"/>
    </xf>
    <xf numFmtId="14" fontId="0" fillId="5" borderId="1" xfId="0" applyNumberFormat="1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vertical="top" wrapText="1"/>
    </xf>
    <xf numFmtId="166" fontId="0" fillId="5" borderId="1" xfId="2" applyNumberFormat="1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14" fontId="0" fillId="5" borderId="1" xfId="0" applyNumberFormat="1" applyFill="1" applyBorder="1" applyAlignment="1">
      <alignment horizontal="left" vertical="top" wrapText="1"/>
    </xf>
    <xf numFmtId="166" fontId="0" fillId="5" borderId="1" xfId="2" applyNumberFormat="1" applyFont="1" applyFill="1" applyBorder="1" applyAlignment="1">
      <alignment vertical="top" wrapText="1"/>
    </xf>
    <xf numFmtId="0" fontId="0" fillId="5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vertical="top"/>
    </xf>
    <xf numFmtId="42" fontId="0" fillId="0" borderId="1" xfId="0" applyNumberForma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166" fontId="0" fillId="0" borderId="1" xfId="2" applyNumberFormat="1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horizontal="left" vertical="top" wrapText="1"/>
    </xf>
    <xf numFmtId="165" fontId="0" fillId="4" borderId="1" xfId="0" applyNumberFormat="1" applyFont="1" applyFill="1" applyBorder="1" applyAlignment="1">
      <alignment vertical="top"/>
    </xf>
    <xf numFmtId="14" fontId="0" fillId="4" borderId="1" xfId="0" applyNumberFormat="1" applyFont="1" applyFill="1" applyBorder="1" applyAlignment="1">
      <alignment horizontal="left" vertical="top"/>
    </xf>
    <xf numFmtId="0" fontId="0" fillId="4" borderId="1" xfId="0" applyFont="1" applyFill="1" applyBorder="1" applyAlignment="1">
      <alignment vertical="top" wrapText="1"/>
    </xf>
    <xf numFmtId="166" fontId="0" fillId="4" borderId="1" xfId="2" applyNumberFormat="1" applyFont="1" applyFill="1" applyBorder="1" applyAlignment="1">
      <alignment vertical="top"/>
    </xf>
    <xf numFmtId="14" fontId="0" fillId="4" borderId="1" xfId="0" applyNumberFormat="1" applyFont="1" applyFill="1" applyBorder="1" applyAlignment="1">
      <alignment horizontal="left" vertical="top" wrapText="1"/>
    </xf>
    <xf numFmtId="49" fontId="0" fillId="4" borderId="2" xfId="0" applyNumberFormat="1" applyFont="1" applyFill="1" applyBorder="1" applyAlignment="1">
      <alignment vertical="top" wrapText="1"/>
    </xf>
    <xf numFmtId="49" fontId="0" fillId="4" borderId="3" xfId="0" applyNumberFormat="1" applyFont="1" applyFill="1" applyBorder="1" applyAlignment="1">
      <alignment vertical="top" wrapText="1"/>
    </xf>
    <xf numFmtId="49" fontId="0" fillId="5" borderId="2" xfId="0" applyNumberFormat="1" applyFont="1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49" fontId="0" fillId="5" borderId="3" xfId="0" applyNumberFormat="1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49" fontId="0" fillId="5" borderId="4" xfId="0" applyNumberFormat="1" applyFont="1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9" fontId="0" fillId="0" borderId="0" xfId="0" applyNumberFormat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0" borderId="0" xfId="0" applyAlignment="1"/>
    <xf numFmtId="0" fontId="0" fillId="4" borderId="5" xfId="0" applyFill="1" applyBorder="1" applyAlignment="1">
      <alignment vertical="top" wrapText="1"/>
    </xf>
    <xf numFmtId="0" fontId="0" fillId="4" borderId="5" xfId="0" applyFill="1" applyBorder="1" applyAlignment="1">
      <alignment horizontal="center"/>
    </xf>
    <xf numFmtId="164" fontId="0" fillId="4" borderId="0" xfId="1" applyNumberFormat="1" applyFont="1" applyFill="1" applyAlignment="1">
      <alignment vertical="top" wrapText="1"/>
    </xf>
    <xf numFmtId="9" fontId="0" fillId="4" borderId="0" xfId="3" applyNumberFormat="1" applyFont="1" applyFill="1" applyAlignment="1">
      <alignment horizontal="center"/>
    </xf>
    <xf numFmtId="9" fontId="0" fillId="0" borderId="0" xfId="3" applyNumberFormat="1" applyFont="1" applyFill="1" applyAlignment="1">
      <alignment horizontal="center"/>
    </xf>
    <xf numFmtId="0" fontId="0" fillId="4" borderId="0" xfId="0" applyFill="1" applyAlignment="1">
      <alignment wrapText="1"/>
    </xf>
    <xf numFmtId="41" fontId="0" fillId="4" borderId="0" xfId="0" applyNumberFormat="1" applyFill="1" applyAlignment="1">
      <alignment wrapText="1"/>
    </xf>
    <xf numFmtId="41" fontId="0" fillId="0" borderId="0" xfId="0" applyNumberFormat="1" applyAlignment="1">
      <alignment wrapText="1"/>
    </xf>
    <xf numFmtId="41" fontId="0" fillId="4" borderId="0" xfId="0" applyNumberFormat="1" applyFill="1" applyAlignment="1"/>
    <xf numFmtId="0" fontId="0" fillId="0" borderId="0" xfId="0" applyFill="1" applyAlignment="1">
      <alignment wrapText="1"/>
    </xf>
    <xf numFmtId="41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41" fontId="0" fillId="0" borderId="0" xfId="0" applyNumberFormat="1" applyAlignment="1"/>
    <xf numFmtId="164" fontId="0" fillId="0" borderId="0" xfId="0" applyNumberFormat="1" applyAlignment="1"/>
    <xf numFmtId="0" fontId="4" fillId="0" borderId="0" xfId="0" applyFont="1" applyAlignment="1">
      <alignment vertical="top"/>
    </xf>
    <xf numFmtId="49" fontId="0" fillId="4" borderId="0" xfId="0" applyNumberFormat="1" applyFont="1" applyFill="1" applyBorder="1" applyAlignment="1">
      <alignment vertical="top" wrapText="1"/>
    </xf>
    <xf numFmtId="49" fontId="1" fillId="3" borderId="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49" fontId="0" fillId="5" borderId="1" xfId="0" applyNumberFormat="1" applyFont="1" applyFill="1" applyBorder="1" applyAlignment="1">
      <alignment horizontal="left" vertical="top"/>
    </xf>
    <xf numFmtId="49" fontId="0" fillId="5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/>
    </xf>
    <xf numFmtId="49" fontId="0" fillId="4" borderId="1" xfId="0" applyNumberFormat="1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left" vertical="top" wrapText="1"/>
    </xf>
    <xf numFmtId="0" fontId="0" fillId="5" borderId="0" xfId="0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0" fillId="5" borderId="1" xfId="0" applyNumberFormat="1" applyFill="1" applyBorder="1" applyAlignment="1">
      <alignment vertical="top" wrapText="1"/>
    </xf>
    <xf numFmtId="14" fontId="0" fillId="5" borderId="1" xfId="0" applyNumberFormat="1" applyFill="1" applyBorder="1" applyAlignment="1">
      <alignment vertical="top" wrapText="1"/>
    </xf>
    <xf numFmtId="0" fontId="0" fillId="5" borderId="0" xfId="0" applyFill="1" applyAlignment="1">
      <alignment horizontal="left" vertical="top" wrapText="1"/>
    </xf>
    <xf numFmtId="0" fontId="0" fillId="4" borderId="0" xfId="0" applyFill="1" applyBorder="1" applyAlignment="1">
      <alignment vertical="top" wrapText="1"/>
    </xf>
    <xf numFmtId="14" fontId="0" fillId="4" borderId="1" xfId="0" applyNumberFormat="1" applyFill="1" applyBorder="1" applyAlignment="1">
      <alignment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0" fontId="0" fillId="4" borderId="0" xfId="0" applyFont="1" applyFill="1" applyAlignment="1">
      <alignment horizontal="left" vertical="top" wrapText="1"/>
    </xf>
    <xf numFmtId="0" fontId="0" fillId="4" borderId="6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4" borderId="6" xfId="0" applyNumberFormat="1" applyFill="1" applyBorder="1" applyAlignment="1">
      <alignment vertical="top" wrapText="1"/>
    </xf>
    <xf numFmtId="49" fontId="0" fillId="5" borderId="6" xfId="0" applyNumberFormat="1" applyFont="1" applyFill="1" applyBorder="1" applyAlignment="1">
      <alignment horizontal="left" vertical="top" wrapText="1"/>
    </xf>
    <xf numFmtId="49" fontId="0" fillId="0" borderId="6" xfId="0" applyNumberFormat="1" applyFont="1" applyFill="1" applyBorder="1" applyAlignment="1">
      <alignment horizontal="left" vertical="top" wrapText="1"/>
    </xf>
    <xf numFmtId="0" fontId="0" fillId="5" borderId="6" xfId="0" applyNumberForma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 wrapText="1"/>
    </xf>
    <xf numFmtId="42" fontId="0" fillId="5" borderId="1" xfId="0" applyNumberFormat="1" applyFont="1" applyFill="1" applyBorder="1" applyAlignment="1">
      <alignment vertical="top" wrapText="1"/>
    </xf>
    <xf numFmtId="14" fontId="0" fillId="5" borderId="1" xfId="0" applyNumberFormat="1" applyFont="1" applyFill="1" applyBorder="1" applyAlignment="1">
      <alignment vertical="top" wrapText="1"/>
    </xf>
    <xf numFmtId="0" fontId="0" fillId="5" borderId="0" xfId="0" applyFont="1" applyFill="1" applyAlignment="1">
      <alignment horizontal="left" vertical="top" wrapText="1"/>
    </xf>
    <xf numFmtId="0" fontId="0" fillId="5" borderId="6" xfId="0" applyNumberFormat="1" applyFill="1" applyBorder="1" applyAlignment="1">
      <alignment horizontal="left" vertical="top" wrapText="1"/>
    </xf>
    <xf numFmtId="0" fontId="0" fillId="5" borderId="2" xfId="0" applyFill="1" applyBorder="1" applyAlignment="1">
      <alignment vertical="top" wrapText="1"/>
    </xf>
    <xf numFmtId="49" fontId="0" fillId="5" borderId="0" xfId="0" applyNumberFormat="1" applyFont="1" applyFill="1" applyBorder="1" applyAlignment="1">
      <alignment vertical="top" wrapText="1"/>
    </xf>
    <xf numFmtId="49" fontId="0" fillId="4" borderId="6" xfId="0" applyNumberFormat="1" applyFont="1" applyFill="1" applyBorder="1" applyAlignment="1">
      <alignment horizontal="left" vertical="top" wrapText="1"/>
    </xf>
    <xf numFmtId="49" fontId="0" fillId="4" borderId="7" xfId="0" applyNumberFormat="1" applyFont="1" applyFill="1" applyBorder="1" applyAlignment="1">
      <alignment vertical="top" wrapText="1"/>
    </xf>
    <xf numFmtId="49" fontId="0" fillId="4" borderId="8" xfId="0" applyNumberFormat="1" applyFont="1" applyFill="1" applyBorder="1" applyAlignment="1">
      <alignment vertical="top" wrapText="1"/>
    </xf>
    <xf numFmtId="166" fontId="0" fillId="0" borderId="0" xfId="0" applyNumberFormat="1" applyFill="1" applyBorder="1" applyAlignment="1">
      <alignment wrapText="1"/>
    </xf>
    <xf numFmtId="0" fontId="2" fillId="0" borderId="0" xfId="0" applyFont="1" applyBorder="1" applyAlignment="1">
      <alignment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4D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8.85546875" defaultRowHeight="15" x14ac:dyDescent="0.25"/>
  <cols>
    <col min="1" max="16384" width="8.8554687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05"/>
  <sheetViews>
    <sheetView tabSelected="1" zoomScale="130" zoomScaleNormal="130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M12" sqref="M12"/>
    </sheetView>
  </sheetViews>
  <sheetFormatPr defaultColWidth="8.85546875" defaultRowHeight="25.5" customHeight="1" x14ac:dyDescent="0.25"/>
  <cols>
    <col min="1" max="1" width="12.140625" style="5" customWidth="1"/>
    <col min="2" max="2" width="17.7109375" style="5" customWidth="1"/>
    <col min="3" max="3" width="19.42578125" style="12" customWidth="1"/>
    <col min="4" max="4" width="13.28515625" style="5" customWidth="1"/>
    <col min="5" max="5" width="12.85546875" style="5" customWidth="1"/>
    <col min="6" max="6" width="14.28515625" style="5" customWidth="1"/>
    <col min="7" max="7" width="11.7109375" style="5" customWidth="1"/>
    <col min="8" max="8" width="12.7109375" style="5" customWidth="1"/>
    <col min="9" max="9" width="11.28515625" style="18" customWidth="1"/>
    <col min="10" max="10" width="11.28515625" style="19" customWidth="1"/>
    <col min="11" max="11" width="30.5703125" style="5" bestFit="1" customWidth="1"/>
    <col min="12" max="12" width="14.7109375" style="94" hidden="1" customWidth="1"/>
    <col min="13" max="13" width="16.42578125" style="22" bestFit="1" customWidth="1"/>
    <col min="14" max="14" width="22.5703125" style="11" hidden="1" customWidth="1"/>
    <col min="15" max="16384" width="8.85546875" style="8"/>
  </cols>
  <sheetData>
    <row r="1" spans="1:14" s="7" customFormat="1" ht="30.75" customHeight="1" x14ac:dyDescent="0.25">
      <c r="A1" s="16" t="s">
        <v>0</v>
      </c>
      <c r="B1" s="14" t="s">
        <v>1</v>
      </c>
      <c r="C1" s="23" t="s">
        <v>15</v>
      </c>
      <c r="D1" s="14" t="s">
        <v>16</v>
      </c>
      <c r="E1" s="14" t="s">
        <v>17</v>
      </c>
      <c r="F1" s="14" t="s">
        <v>18</v>
      </c>
      <c r="G1" s="14" t="s">
        <v>13</v>
      </c>
      <c r="H1" s="14" t="s">
        <v>14</v>
      </c>
      <c r="I1" s="14" t="s">
        <v>118</v>
      </c>
      <c r="J1" s="17" t="s">
        <v>117</v>
      </c>
      <c r="K1" s="14" t="s">
        <v>120</v>
      </c>
      <c r="L1" s="86" t="s">
        <v>52</v>
      </c>
      <c r="M1" s="20" t="s">
        <v>25</v>
      </c>
      <c r="N1" s="127" t="s">
        <v>313</v>
      </c>
    </row>
    <row r="2" spans="1:14" s="5" customFormat="1" ht="69" customHeight="1" x14ac:dyDescent="0.25">
      <c r="A2" s="85" t="s">
        <v>198</v>
      </c>
      <c r="B2" s="25" t="s">
        <v>50</v>
      </c>
      <c r="C2" s="105" t="s">
        <v>51</v>
      </c>
      <c r="D2" s="27">
        <v>122156</v>
      </c>
      <c r="E2" s="27">
        <v>0</v>
      </c>
      <c r="F2" s="27">
        <v>0</v>
      </c>
      <c r="G2" s="27">
        <v>0</v>
      </c>
      <c r="H2" s="27">
        <f t="shared" ref="H2:H52" si="0">SUM(D2:G2)</f>
        <v>122156</v>
      </c>
      <c r="I2" s="28">
        <v>43466</v>
      </c>
      <c r="J2" s="28">
        <v>43830</v>
      </c>
      <c r="K2" s="25" t="s">
        <v>121</v>
      </c>
      <c r="L2" s="88" t="s">
        <v>53</v>
      </c>
      <c r="M2" s="29">
        <v>119123</v>
      </c>
      <c r="N2" s="126" t="str">
        <f>IF(M2&gt;H2,"problem","ok")</f>
        <v>ok</v>
      </c>
    </row>
    <row r="3" spans="1:14" s="5" customFormat="1" ht="45" hidden="1" x14ac:dyDescent="0.25">
      <c r="A3" s="15" t="s">
        <v>69</v>
      </c>
      <c r="B3" s="106" t="s">
        <v>56</v>
      </c>
      <c r="C3" s="12" t="s">
        <v>57</v>
      </c>
      <c r="D3" s="13">
        <v>0</v>
      </c>
      <c r="E3" s="13">
        <v>345000</v>
      </c>
      <c r="F3" s="13">
        <v>0</v>
      </c>
      <c r="G3" s="13">
        <v>0</v>
      </c>
      <c r="H3" s="13">
        <f t="shared" si="0"/>
        <v>345000</v>
      </c>
      <c r="I3" s="6">
        <v>43739</v>
      </c>
      <c r="J3" s="6">
        <v>44834</v>
      </c>
      <c r="K3" s="5" t="s">
        <v>122</v>
      </c>
      <c r="L3" s="87" t="s">
        <v>58</v>
      </c>
      <c r="M3" s="21">
        <v>0</v>
      </c>
      <c r="N3" s="126" t="str">
        <f t="shared" ref="N3:N66" si="1">IF(M3&gt;H3,"problem","ok")</f>
        <v>ok</v>
      </c>
    </row>
    <row r="4" spans="1:14" s="5" customFormat="1" ht="68.25" customHeight="1" x14ac:dyDescent="0.25">
      <c r="A4" s="85"/>
      <c r="B4" s="25" t="s">
        <v>40</v>
      </c>
      <c r="C4" s="105" t="s">
        <v>41</v>
      </c>
      <c r="D4" s="27">
        <v>0</v>
      </c>
      <c r="E4" s="27">
        <v>149791</v>
      </c>
      <c r="F4" s="27">
        <v>0</v>
      </c>
      <c r="G4" s="27">
        <v>0</v>
      </c>
      <c r="H4" s="27">
        <f t="shared" si="0"/>
        <v>149791</v>
      </c>
      <c r="I4" s="28">
        <v>43383</v>
      </c>
      <c r="J4" s="28">
        <v>43748</v>
      </c>
      <c r="K4" s="25" t="s">
        <v>123</v>
      </c>
      <c r="L4" s="88" t="s">
        <v>177</v>
      </c>
      <c r="M4" s="29">
        <v>99736</v>
      </c>
      <c r="N4" s="126" t="str">
        <f t="shared" si="1"/>
        <v>ok</v>
      </c>
    </row>
    <row r="5" spans="1:14" s="5" customFormat="1" ht="60" x14ac:dyDescent="0.25">
      <c r="A5" s="58"/>
      <c r="B5" s="63" t="s">
        <v>36</v>
      </c>
      <c r="C5" s="26" t="s">
        <v>29</v>
      </c>
      <c r="D5" s="27">
        <v>0</v>
      </c>
      <c r="E5" s="27">
        <v>209736</v>
      </c>
      <c r="F5" s="27">
        <v>0</v>
      </c>
      <c r="G5" s="27">
        <v>0</v>
      </c>
      <c r="H5" s="27">
        <f t="shared" si="0"/>
        <v>209736</v>
      </c>
      <c r="I5" s="28">
        <v>43132</v>
      </c>
      <c r="J5" s="28">
        <v>43922</v>
      </c>
      <c r="K5" s="25" t="s">
        <v>178</v>
      </c>
      <c r="L5" s="88">
        <v>9337700</v>
      </c>
      <c r="M5" s="29">
        <v>8199</v>
      </c>
      <c r="N5" s="126" t="str">
        <f t="shared" si="1"/>
        <v>ok</v>
      </c>
    </row>
    <row r="6" spans="1:14" s="5" customFormat="1" ht="83.25" customHeight="1" x14ac:dyDescent="0.25">
      <c r="A6" s="58"/>
      <c r="B6" s="25" t="s">
        <v>60</v>
      </c>
      <c r="C6" s="26" t="s">
        <v>61</v>
      </c>
      <c r="D6" s="27">
        <v>0</v>
      </c>
      <c r="E6" s="27">
        <v>0</v>
      </c>
      <c r="F6" s="27">
        <v>75000</v>
      </c>
      <c r="G6" s="27">
        <v>0</v>
      </c>
      <c r="H6" s="27">
        <f t="shared" si="0"/>
        <v>75000</v>
      </c>
      <c r="I6" s="28">
        <v>43593</v>
      </c>
      <c r="J6" s="28">
        <v>44012</v>
      </c>
      <c r="K6" s="25" t="s">
        <v>124</v>
      </c>
      <c r="L6" s="88" t="s">
        <v>152</v>
      </c>
      <c r="M6" s="29">
        <v>75000</v>
      </c>
      <c r="N6" s="126" t="str">
        <f t="shared" si="1"/>
        <v>ok</v>
      </c>
    </row>
    <row r="7" spans="1:14" s="5" customFormat="1" ht="45" x14ac:dyDescent="0.25">
      <c r="A7" s="58"/>
      <c r="B7" s="25" t="s">
        <v>54</v>
      </c>
      <c r="C7" s="26" t="s">
        <v>55</v>
      </c>
      <c r="D7" s="27">
        <v>275223</v>
      </c>
      <c r="E7" s="27">
        <v>0</v>
      </c>
      <c r="F7" s="27">
        <v>0</v>
      </c>
      <c r="G7" s="27">
        <v>0</v>
      </c>
      <c r="H7" s="27">
        <f t="shared" si="0"/>
        <v>275223</v>
      </c>
      <c r="I7" s="28">
        <v>43282</v>
      </c>
      <c r="J7" s="28">
        <v>44012</v>
      </c>
      <c r="K7" s="25" t="s">
        <v>125</v>
      </c>
      <c r="L7" s="88" t="s">
        <v>153</v>
      </c>
      <c r="M7" s="29">
        <v>54293</v>
      </c>
      <c r="N7" s="126" t="str">
        <f t="shared" si="1"/>
        <v>ok</v>
      </c>
    </row>
    <row r="8" spans="1:14" s="5" customFormat="1" ht="82.5" customHeight="1" x14ac:dyDescent="0.25">
      <c r="A8" s="58"/>
      <c r="B8" s="25" t="s">
        <v>62</v>
      </c>
      <c r="C8" s="26" t="s">
        <v>39</v>
      </c>
      <c r="D8" s="27">
        <v>0</v>
      </c>
      <c r="E8" s="27">
        <v>3000000</v>
      </c>
      <c r="F8" s="27">
        <v>0</v>
      </c>
      <c r="G8" s="27">
        <v>538640</v>
      </c>
      <c r="H8" s="27">
        <f t="shared" si="0"/>
        <v>3538640</v>
      </c>
      <c r="I8" s="28">
        <v>43647</v>
      </c>
      <c r="J8" s="28">
        <v>44317</v>
      </c>
      <c r="K8" s="25" t="s">
        <v>126</v>
      </c>
      <c r="L8" s="88" t="s">
        <v>154</v>
      </c>
      <c r="M8" s="29">
        <v>3535942</v>
      </c>
      <c r="N8" s="126" t="str">
        <f t="shared" si="1"/>
        <v>ok</v>
      </c>
    </row>
    <row r="9" spans="1:14" s="5" customFormat="1" ht="45" x14ac:dyDescent="0.25">
      <c r="A9" s="58"/>
      <c r="B9" s="62" t="s">
        <v>59</v>
      </c>
      <c r="C9" s="26" t="s">
        <v>51</v>
      </c>
      <c r="D9" s="27">
        <v>124285</v>
      </c>
      <c r="E9" s="27">
        <v>0</v>
      </c>
      <c r="F9" s="27">
        <v>0</v>
      </c>
      <c r="G9" s="27">
        <v>0</v>
      </c>
      <c r="H9" s="27">
        <f t="shared" si="0"/>
        <v>124285</v>
      </c>
      <c r="I9" s="28">
        <v>43655</v>
      </c>
      <c r="J9" s="28">
        <v>43861</v>
      </c>
      <c r="K9" s="25" t="s">
        <v>127</v>
      </c>
      <c r="L9" s="88" t="s">
        <v>155</v>
      </c>
      <c r="M9" s="29">
        <v>119123</v>
      </c>
      <c r="N9" s="126" t="str">
        <f t="shared" si="1"/>
        <v>ok</v>
      </c>
    </row>
    <row r="10" spans="1:14" s="5" customFormat="1" ht="45" x14ac:dyDescent="0.25">
      <c r="A10" s="85"/>
      <c r="B10" s="25" t="s">
        <v>21</v>
      </c>
      <c r="C10" s="105" t="s">
        <v>22</v>
      </c>
      <c r="D10" s="27">
        <v>0</v>
      </c>
      <c r="E10" s="27">
        <v>50000</v>
      </c>
      <c r="F10" s="27">
        <v>0</v>
      </c>
      <c r="G10" s="27">
        <v>70328</v>
      </c>
      <c r="H10" s="27">
        <f t="shared" si="0"/>
        <v>120328</v>
      </c>
      <c r="I10" s="28">
        <v>42948</v>
      </c>
      <c r="J10" s="28">
        <v>44043</v>
      </c>
      <c r="K10" s="25" t="s">
        <v>128</v>
      </c>
      <c r="L10" s="88" t="s">
        <v>156</v>
      </c>
      <c r="M10" s="29">
        <v>21000</v>
      </c>
      <c r="N10" s="126" t="str">
        <f t="shared" si="1"/>
        <v>ok</v>
      </c>
    </row>
    <row r="11" spans="1:14" s="113" customFormat="1" ht="45" customHeight="1" x14ac:dyDescent="0.25">
      <c r="A11" s="100"/>
      <c r="B11" s="25" t="s">
        <v>208</v>
      </c>
      <c r="C11" s="107" t="s">
        <v>209</v>
      </c>
      <c r="D11" s="27">
        <v>222214</v>
      </c>
      <c r="E11" s="27">
        <v>0</v>
      </c>
      <c r="F11" s="27">
        <v>0</v>
      </c>
      <c r="G11" s="27">
        <v>0</v>
      </c>
      <c r="H11" s="27">
        <f t="shared" ref="H11" si="2">SUM(D11:G11)</f>
        <v>222214</v>
      </c>
      <c r="I11" s="101">
        <v>43040</v>
      </c>
      <c r="J11" s="101">
        <v>43404</v>
      </c>
      <c r="K11" s="25" t="s">
        <v>210</v>
      </c>
      <c r="L11" s="103" t="s">
        <v>211</v>
      </c>
      <c r="M11" s="27">
        <v>16550</v>
      </c>
      <c r="N11" s="126" t="str">
        <f t="shared" si="1"/>
        <v>ok</v>
      </c>
    </row>
    <row r="12" spans="1:14" s="5" customFormat="1" ht="54.75" customHeight="1" x14ac:dyDescent="0.25">
      <c r="A12" s="61" t="s">
        <v>2</v>
      </c>
      <c r="B12" s="64" t="s">
        <v>79</v>
      </c>
      <c r="C12" s="31" t="s">
        <v>115</v>
      </c>
      <c r="D12" s="32">
        <v>1339104</v>
      </c>
      <c r="E12" s="32">
        <v>0</v>
      </c>
      <c r="F12" s="32">
        <v>0</v>
      </c>
      <c r="G12" s="32">
        <v>0</v>
      </c>
      <c r="H12" s="33">
        <f t="shared" si="0"/>
        <v>1339104</v>
      </c>
      <c r="I12" s="34">
        <v>43738</v>
      </c>
      <c r="J12" s="35">
        <v>44833</v>
      </c>
      <c r="K12" s="36" t="s">
        <v>132</v>
      </c>
      <c r="L12" s="89">
        <v>9167400</v>
      </c>
      <c r="M12" s="37">
        <v>1339104</v>
      </c>
      <c r="N12" s="126" t="str">
        <f t="shared" si="1"/>
        <v>ok</v>
      </c>
    </row>
    <row r="13" spans="1:14" s="5" customFormat="1" ht="54" customHeight="1" x14ac:dyDescent="0.25">
      <c r="A13" s="60"/>
      <c r="B13" s="38" t="s">
        <v>20</v>
      </c>
      <c r="C13" s="31" t="s">
        <v>115</v>
      </c>
      <c r="D13" s="33">
        <v>1327020</v>
      </c>
      <c r="E13" s="33">
        <v>0</v>
      </c>
      <c r="F13" s="33">
        <v>0</v>
      </c>
      <c r="G13" s="33">
        <v>0</v>
      </c>
      <c r="H13" s="33">
        <f t="shared" si="0"/>
        <v>1327020</v>
      </c>
      <c r="I13" s="39">
        <v>42979</v>
      </c>
      <c r="J13" s="39">
        <v>44074</v>
      </c>
      <c r="K13" s="38" t="s">
        <v>132</v>
      </c>
      <c r="L13" s="90" t="s">
        <v>176</v>
      </c>
      <c r="M13" s="40">
        <v>181140</v>
      </c>
      <c r="N13" s="126" t="str">
        <f t="shared" si="1"/>
        <v>ok</v>
      </c>
    </row>
    <row r="14" spans="1:14" s="5" customFormat="1" ht="75" hidden="1" x14ac:dyDescent="0.25">
      <c r="A14" s="60"/>
      <c r="B14" s="38" t="s">
        <v>63</v>
      </c>
      <c r="C14" s="41" t="s">
        <v>65</v>
      </c>
      <c r="D14" s="33">
        <v>610909</v>
      </c>
      <c r="E14" s="33">
        <v>0</v>
      </c>
      <c r="F14" s="33">
        <v>0</v>
      </c>
      <c r="G14" s="33">
        <v>61090</v>
      </c>
      <c r="H14" s="33">
        <f t="shared" si="0"/>
        <v>671999</v>
      </c>
      <c r="I14" s="39">
        <v>43711</v>
      </c>
      <c r="J14" s="39">
        <v>44076</v>
      </c>
      <c r="K14" s="38" t="s">
        <v>129</v>
      </c>
      <c r="L14" s="91" t="s">
        <v>64</v>
      </c>
      <c r="M14" s="40">
        <v>0</v>
      </c>
      <c r="N14" s="126" t="str">
        <f t="shared" si="1"/>
        <v>ok</v>
      </c>
    </row>
    <row r="15" spans="1:14" s="5" customFormat="1" ht="60" hidden="1" x14ac:dyDescent="0.25">
      <c r="A15" s="60"/>
      <c r="B15" s="38" t="s">
        <v>66</v>
      </c>
      <c r="C15" s="41" t="s">
        <v>67</v>
      </c>
      <c r="D15" s="33">
        <v>67000</v>
      </c>
      <c r="E15" s="33">
        <v>0</v>
      </c>
      <c r="F15" s="33">
        <v>0</v>
      </c>
      <c r="G15" s="33">
        <v>0</v>
      </c>
      <c r="H15" s="33">
        <f t="shared" si="0"/>
        <v>67000</v>
      </c>
      <c r="I15" s="39">
        <v>43529</v>
      </c>
      <c r="J15" s="39">
        <v>43951</v>
      </c>
      <c r="K15" s="38" t="s">
        <v>119</v>
      </c>
      <c r="L15" s="91" t="s">
        <v>68</v>
      </c>
      <c r="M15" s="40">
        <v>0</v>
      </c>
      <c r="N15" s="126" t="str">
        <f t="shared" si="1"/>
        <v>ok</v>
      </c>
    </row>
    <row r="16" spans="1:14" s="5" customFormat="1" ht="45" x14ac:dyDescent="0.25">
      <c r="A16" s="60"/>
      <c r="B16" s="38" t="s">
        <v>34</v>
      </c>
      <c r="C16" s="31" t="s">
        <v>115</v>
      </c>
      <c r="D16" s="33">
        <v>2369600</v>
      </c>
      <c r="E16" s="33">
        <v>0</v>
      </c>
      <c r="F16" s="33">
        <v>0</v>
      </c>
      <c r="G16" s="33">
        <v>0</v>
      </c>
      <c r="H16" s="33">
        <f t="shared" si="0"/>
        <v>2369600</v>
      </c>
      <c r="I16" s="39">
        <v>42979</v>
      </c>
      <c r="J16" s="39">
        <v>43982</v>
      </c>
      <c r="K16" s="38" t="s">
        <v>131</v>
      </c>
      <c r="L16" s="91" t="s">
        <v>157</v>
      </c>
      <c r="M16" s="40">
        <v>1219124</v>
      </c>
      <c r="N16" s="126" t="str">
        <f t="shared" si="1"/>
        <v>ok</v>
      </c>
    </row>
    <row r="17" spans="1:14" s="5" customFormat="1" ht="45" x14ac:dyDescent="0.25">
      <c r="A17" s="60"/>
      <c r="B17" s="38" t="s">
        <v>42</v>
      </c>
      <c r="C17" s="31" t="s">
        <v>115</v>
      </c>
      <c r="D17" s="33">
        <v>2481000</v>
      </c>
      <c r="E17" s="33">
        <v>0</v>
      </c>
      <c r="F17" s="33">
        <v>0</v>
      </c>
      <c r="G17" s="33">
        <v>0</v>
      </c>
      <c r="H17" s="33">
        <f t="shared" si="0"/>
        <v>2481000</v>
      </c>
      <c r="I17" s="39">
        <v>43344</v>
      </c>
      <c r="J17" s="39">
        <v>44347</v>
      </c>
      <c r="K17" s="38" t="s">
        <v>131</v>
      </c>
      <c r="L17" s="90" t="s">
        <v>149</v>
      </c>
      <c r="M17" s="40">
        <v>1370668</v>
      </c>
      <c r="N17" s="126" t="str">
        <f t="shared" si="1"/>
        <v>ok</v>
      </c>
    </row>
    <row r="18" spans="1:14" s="5" customFormat="1" ht="90" hidden="1" x14ac:dyDescent="0.25">
      <c r="A18" s="61"/>
      <c r="B18" s="30" t="s">
        <v>72</v>
      </c>
      <c r="C18" s="31" t="s">
        <v>143</v>
      </c>
      <c r="D18" s="32">
        <v>0</v>
      </c>
      <c r="E18" s="32">
        <v>30000</v>
      </c>
      <c r="F18" s="32">
        <v>0</v>
      </c>
      <c r="G18" s="32">
        <v>0</v>
      </c>
      <c r="H18" s="33">
        <f t="shared" si="0"/>
        <v>30000</v>
      </c>
      <c r="I18" s="34">
        <v>43630</v>
      </c>
      <c r="J18" s="35">
        <v>44196</v>
      </c>
      <c r="K18" s="36" t="s">
        <v>179</v>
      </c>
      <c r="L18" s="90" t="s">
        <v>73</v>
      </c>
      <c r="M18" s="40">
        <v>0</v>
      </c>
      <c r="N18" s="126" t="str">
        <f t="shared" si="1"/>
        <v>ok</v>
      </c>
    </row>
    <row r="19" spans="1:14" s="5" customFormat="1" ht="135" hidden="1" x14ac:dyDescent="0.25">
      <c r="A19" s="61"/>
      <c r="B19" s="30" t="s">
        <v>71</v>
      </c>
      <c r="C19" s="31" t="s">
        <v>115</v>
      </c>
      <c r="D19" s="32">
        <v>56260</v>
      </c>
      <c r="E19" s="32">
        <v>0</v>
      </c>
      <c r="F19" s="32">
        <v>0</v>
      </c>
      <c r="G19" s="32">
        <v>0</v>
      </c>
      <c r="H19" s="33">
        <f t="shared" si="0"/>
        <v>56260</v>
      </c>
      <c r="I19" s="34">
        <v>43678.655752314815</v>
      </c>
      <c r="J19" s="35">
        <v>44118</v>
      </c>
      <c r="K19" s="36" t="s">
        <v>130</v>
      </c>
      <c r="L19" s="89">
        <v>9167000</v>
      </c>
      <c r="M19" s="37">
        <v>0</v>
      </c>
      <c r="N19" s="126" t="str">
        <f t="shared" si="1"/>
        <v>ok</v>
      </c>
    </row>
    <row r="20" spans="1:14" s="5" customFormat="1" ht="45" hidden="1" x14ac:dyDescent="0.25">
      <c r="A20" s="61"/>
      <c r="B20" s="59" t="s">
        <v>78</v>
      </c>
      <c r="C20" s="31" t="s">
        <v>115</v>
      </c>
      <c r="D20" s="32">
        <v>2687750</v>
      </c>
      <c r="E20" s="32">
        <v>0</v>
      </c>
      <c r="F20" s="32">
        <v>0</v>
      </c>
      <c r="G20" s="32">
        <v>0</v>
      </c>
      <c r="H20" s="33">
        <f t="shared" si="0"/>
        <v>2687750</v>
      </c>
      <c r="I20" s="34">
        <v>43709</v>
      </c>
      <c r="J20" s="35">
        <v>44712</v>
      </c>
      <c r="K20" s="36" t="s">
        <v>74</v>
      </c>
      <c r="L20" s="89">
        <v>9167710</v>
      </c>
      <c r="M20" s="37">
        <v>0</v>
      </c>
      <c r="N20" s="126" t="str">
        <f t="shared" si="1"/>
        <v>ok</v>
      </c>
    </row>
    <row r="21" spans="1:14" s="5" customFormat="1" ht="45" x14ac:dyDescent="0.25">
      <c r="A21" s="95"/>
      <c r="B21" s="38" t="s">
        <v>43</v>
      </c>
      <c r="C21" s="108" t="s">
        <v>115</v>
      </c>
      <c r="D21" s="33">
        <v>1388323</v>
      </c>
      <c r="E21" s="33">
        <v>0</v>
      </c>
      <c r="F21" s="33">
        <v>0</v>
      </c>
      <c r="G21" s="33">
        <v>0</v>
      </c>
      <c r="H21" s="33">
        <f t="shared" si="0"/>
        <v>1388323</v>
      </c>
      <c r="I21" s="39">
        <v>43373</v>
      </c>
      <c r="J21" s="39">
        <v>44468</v>
      </c>
      <c r="K21" s="38" t="s">
        <v>132</v>
      </c>
      <c r="L21" s="90" t="s">
        <v>75</v>
      </c>
      <c r="M21" s="40">
        <v>528318</v>
      </c>
      <c r="N21" s="126" t="str">
        <f t="shared" si="1"/>
        <v>ok</v>
      </c>
    </row>
    <row r="22" spans="1:14" s="5" customFormat="1" ht="30" hidden="1" x14ac:dyDescent="0.25">
      <c r="A22" s="15" t="s">
        <v>70</v>
      </c>
      <c r="B22" s="42" t="s">
        <v>76</v>
      </c>
      <c r="C22" s="109" t="s">
        <v>115</v>
      </c>
      <c r="D22" s="44">
        <v>17507</v>
      </c>
      <c r="E22" s="44">
        <v>0</v>
      </c>
      <c r="F22" s="44">
        <v>0</v>
      </c>
      <c r="G22" s="44">
        <v>0</v>
      </c>
      <c r="H22" s="45">
        <f t="shared" si="0"/>
        <v>17507</v>
      </c>
      <c r="I22" s="46">
        <v>43405</v>
      </c>
      <c r="J22" s="47">
        <v>44500</v>
      </c>
      <c r="K22" s="48" t="s">
        <v>150</v>
      </c>
      <c r="L22" s="92" t="s">
        <v>77</v>
      </c>
      <c r="M22" s="49">
        <v>0</v>
      </c>
      <c r="N22" s="126" t="str">
        <f t="shared" si="1"/>
        <v>ok</v>
      </c>
    </row>
    <row r="23" spans="1:14" s="113" customFormat="1" ht="45" x14ac:dyDescent="0.25">
      <c r="A23" s="95"/>
      <c r="B23" s="38" t="s">
        <v>212</v>
      </c>
      <c r="C23" s="110" t="s">
        <v>213</v>
      </c>
      <c r="D23" s="33">
        <v>67000</v>
      </c>
      <c r="E23" s="33">
        <v>0</v>
      </c>
      <c r="F23" s="33">
        <v>0</v>
      </c>
      <c r="G23" s="33">
        <v>0</v>
      </c>
      <c r="H23" s="33">
        <f t="shared" ref="H23:H25" si="3">SUM(D23:G23)</f>
        <v>67000</v>
      </c>
      <c r="I23" s="98">
        <v>42692</v>
      </c>
      <c r="J23" s="98">
        <v>43159</v>
      </c>
      <c r="K23" s="38" t="s">
        <v>214</v>
      </c>
      <c r="L23" s="99">
        <v>9159600</v>
      </c>
      <c r="M23" s="33">
        <v>4712</v>
      </c>
      <c r="N23" s="126" t="str">
        <f t="shared" si="1"/>
        <v>ok</v>
      </c>
    </row>
    <row r="24" spans="1:14" s="113" customFormat="1" ht="45" x14ac:dyDescent="0.25">
      <c r="A24" s="95"/>
      <c r="B24" s="38" t="s">
        <v>215</v>
      </c>
      <c r="C24" s="110" t="s">
        <v>213</v>
      </c>
      <c r="D24" s="33">
        <v>67000</v>
      </c>
      <c r="E24" s="33">
        <v>0</v>
      </c>
      <c r="F24" s="33">
        <v>0</v>
      </c>
      <c r="G24" s="33">
        <v>0</v>
      </c>
      <c r="H24" s="33">
        <f t="shared" si="3"/>
        <v>67000</v>
      </c>
      <c r="I24" s="98">
        <v>43057</v>
      </c>
      <c r="J24" s="98">
        <v>43524</v>
      </c>
      <c r="K24" s="38" t="s">
        <v>214</v>
      </c>
      <c r="L24" s="99">
        <v>9162500</v>
      </c>
      <c r="M24" s="33">
        <v>9820</v>
      </c>
      <c r="N24" s="126" t="str">
        <f t="shared" si="1"/>
        <v>ok</v>
      </c>
    </row>
    <row r="25" spans="1:14" s="113" customFormat="1" ht="45" x14ac:dyDescent="0.25">
      <c r="A25" s="95"/>
      <c r="B25" s="38" t="s">
        <v>216</v>
      </c>
      <c r="C25" s="110" t="s">
        <v>213</v>
      </c>
      <c r="D25" s="33">
        <v>2369600</v>
      </c>
      <c r="E25" s="33">
        <v>0</v>
      </c>
      <c r="F25" s="33">
        <v>0</v>
      </c>
      <c r="G25" s="33">
        <v>0</v>
      </c>
      <c r="H25" s="33">
        <f t="shared" si="3"/>
        <v>2369600</v>
      </c>
      <c r="I25" s="98">
        <v>42614</v>
      </c>
      <c r="J25" s="98">
        <v>43616</v>
      </c>
      <c r="K25" s="38" t="s">
        <v>131</v>
      </c>
      <c r="L25" s="99" t="s">
        <v>217</v>
      </c>
      <c r="M25" s="33">
        <v>16476</v>
      </c>
      <c r="N25" s="126" t="str">
        <f t="shared" si="1"/>
        <v>ok</v>
      </c>
    </row>
    <row r="26" spans="1:14" s="5" customFormat="1" ht="80.25" customHeight="1" x14ac:dyDescent="0.25">
      <c r="A26" s="65" t="s">
        <v>27</v>
      </c>
      <c r="B26" s="63" t="s">
        <v>38</v>
      </c>
      <c r="C26" s="26" t="s">
        <v>39</v>
      </c>
      <c r="D26" s="27">
        <v>0</v>
      </c>
      <c r="E26" s="27">
        <v>10700000</v>
      </c>
      <c r="F26" s="27">
        <v>6389898</v>
      </c>
      <c r="G26" s="27">
        <v>100000</v>
      </c>
      <c r="H26" s="27">
        <f t="shared" si="0"/>
        <v>17189898</v>
      </c>
      <c r="I26" s="28">
        <v>43172</v>
      </c>
      <c r="J26" s="28">
        <v>43982</v>
      </c>
      <c r="K26" s="25" t="s">
        <v>133</v>
      </c>
      <c r="L26" s="88" t="s">
        <v>144</v>
      </c>
      <c r="M26" s="29">
        <v>9214921</v>
      </c>
      <c r="N26" s="126" t="str">
        <f t="shared" si="1"/>
        <v>ok</v>
      </c>
    </row>
    <row r="27" spans="1:14" s="5" customFormat="1" ht="51.75" customHeight="1" x14ac:dyDescent="0.25">
      <c r="A27" s="63"/>
      <c r="B27" s="25" t="s">
        <v>35</v>
      </c>
      <c r="C27" s="26" t="s">
        <v>28</v>
      </c>
      <c r="D27" s="27">
        <v>0</v>
      </c>
      <c r="E27" s="27">
        <v>300000</v>
      </c>
      <c r="F27" s="27">
        <v>0</v>
      </c>
      <c r="G27" s="27">
        <v>1155000</v>
      </c>
      <c r="H27" s="27">
        <f t="shared" si="0"/>
        <v>1455000</v>
      </c>
      <c r="I27" s="28">
        <v>42955</v>
      </c>
      <c r="J27" s="28">
        <v>45634</v>
      </c>
      <c r="K27" s="25" t="s">
        <v>180</v>
      </c>
      <c r="L27" s="88" t="s">
        <v>82</v>
      </c>
      <c r="M27" s="29">
        <v>209119</v>
      </c>
      <c r="N27" s="126" t="str">
        <f t="shared" si="1"/>
        <v>ok</v>
      </c>
    </row>
    <row r="28" spans="1:14" s="5" customFormat="1" ht="60" hidden="1" x14ac:dyDescent="0.25">
      <c r="A28" s="15" t="s">
        <v>80</v>
      </c>
      <c r="B28" s="42" t="s">
        <v>145</v>
      </c>
      <c r="C28" s="43" t="s">
        <v>28</v>
      </c>
      <c r="D28" s="44">
        <v>0</v>
      </c>
      <c r="E28" s="44">
        <v>383610</v>
      </c>
      <c r="F28" s="44">
        <v>0</v>
      </c>
      <c r="G28" s="44">
        <v>960000</v>
      </c>
      <c r="H28" s="45">
        <f t="shared" si="0"/>
        <v>1343610</v>
      </c>
      <c r="I28" s="46">
        <v>43158</v>
      </c>
      <c r="J28" s="47">
        <v>45170</v>
      </c>
      <c r="K28" s="48" t="s">
        <v>81</v>
      </c>
      <c r="L28" s="92" t="s">
        <v>147</v>
      </c>
      <c r="M28" s="49">
        <v>0</v>
      </c>
      <c r="N28" s="126" t="str">
        <f t="shared" si="1"/>
        <v>ok</v>
      </c>
    </row>
    <row r="29" spans="1:14" s="113" customFormat="1" ht="30" x14ac:dyDescent="0.25">
      <c r="A29" s="95" t="s">
        <v>37</v>
      </c>
      <c r="B29" s="96" t="s">
        <v>218</v>
      </c>
      <c r="C29" s="97" t="s">
        <v>219</v>
      </c>
      <c r="D29" s="33">
        <v>0</v>
      </c>
      <c r="E29" s="33">
        <v>0</v>
      </c>
      <c r="F29" s="33">
        <v>20000</v>
      </c>
      <c r="G29" s="33">
        <v>0</v>
      </c>
      <c r="H29" s="33">
        <f t="shared" ref="H29" si="4">SUM(D29:G29)</f>
        <v>20000</v>
      </c>
      <c r="I29" s="98">
        <v>43348</v>
      </c>
      <c r="J29" s="98">
        <v>43713</v>
      </c>
      <c r="K29" s="38" t="s">
        <v>220</v>
      </c>
      <c r="L29" s="99">
        <v>9904600</v>
      </c>
      <c r="M29" s="33">
        <v>20000</v>
      </c>
      <c r="N29" s="126" t="str">
        <f t="shared" si="1"/>
        <v>ok</v>
      </c>
    </row>
    <row r="30" spans="1:14" s="5" customFormat="1" ht="105" x14ac:dyDescent="0.25">
      <c r="A30" s="125" t="s">
        <v>8</v>
      </c>
      <c r="B30" s="50" t="s">
        <v>84</v>
      </c>
      <c r="C30" s="123" t="s">
        <v>146</v>
      </c>
      <c r="D30" s="52">
        <v>0</v>
      </c>
      <c r="E30" s="52">
        <v>24480</v>
      </c>
      <c r="F30" s="52">
        <v>0</v>
      </c>
      <c r="G30" s="52">
        <v>0</v>
      </c>
      <c r="H30" s="27">
        <f t="shared" si="0"/>
        <v>24480</v>
      </c>
      <c r="I30" s="53">
        <v>43564</v>
      </c>
      <c r="J30" s="56">
        <v>44074</v>
      </c>
      <c r="K30" s="54" t="s">
        <v>181</v>
      </c>
      <c r="L30" s="93" t="s">
        <v>85</v>
      </c>
      <c r="M30" s="29">
        <v>24480</v>
      </c>
      <c r="N30" s="126" t="str">
        <f t="shared" si="1"/>
        <v>ok</v>
      </c>
    </row>
    <row r="31" spans="1:14" s="5" customFormat="1" ht="98.25" customHeight="1" x14ac:dyDescent="0.25">
      <c r="A31" s="85"/>
      <c r="B31" s="50" t="s">
        <v>86</v>
      </c>
      <c r="C31" s="123" t="s">
        <v>146</v>
      </c>
      <c r="D31" s="52">
        <v>0</v>
      </c>
      <c r="E31" s="52">
        <v>18000</v>
      </c>
      <c r="F31" s="52">
        <v>0</v>
      </c>
      <c r="G31" s="52">
        <v>0</v>
      </c>
      <c r="H31" s="27">
        <f t="shared" si="0"/>
        <v>18000</v>
      </c>
      <c r="I31" s="53">
        <v>43647</v>
      </c>
      <c r="J31" s="56">
        <v>44196</v>
      </c>
      <c r="K31" s="54" t="s">
        <v>87</v>
      </c>
      <c r="L31" s="111">
        <v>9340700</v>
      </c>
      <c r="M31" s="55">
        <v>18000</v>
      </c>
      <c r="N31" s="126" t="str">
        <f t="shared" si="1"/>
        <v>ok</v>
      </c>
    </row>
    <row r="32" spans="1:14" s="5" customFormat="1" ht="90" hidden="1" x14ac:dyDescent="0.25">
      <c r="A32" s="85" t="s">
        <v>83</v>
      </c>
      <c r="B32" s="50" t="s">
        <v>88</v>
      </c>
      <c r="C32" s="123" t="s">
        <v>146</v>
      </c>
      <c r="D32" s="52">
        <v>0</v>
      </c>
      <c r="E32" s="52">
        <v>30000</v>
      </c>
      <c r="F32" s="52">
        <v>0</v>
      </c>
      <c r="G32" s="52">
        <v>0</v>
      </c>
      <c r="H32" s="27">
        <f t="shared" si="0"/>
        <v>30000</v>
      </c>
      <c r="I32" s="53">
        <v>43647</v>
      </c>
      <c r="J32" s="56">
        <v>44196</v>
      </c>
      <c r="K32" s="54" t="s">
        <v>182</v>
      </c>
      <c r="L32" s="88" t="s">
        <v>158</v>
      </c>
      <c r="M32" s="55">
        <v>0</v>
      </c>
      <c r="N32" s="126" t="str">
        <f t="shared" si="1"/>
        <v>ok</v>
      </c>
    </row>
    <row r="33" spans="1:14" s="113" customFormat="1" ht="66.75" customHeight="1" x14ac:dyDescent="0.25">
      <c r="A33" s="100"/>
      <c r="B33" s="25" t="s">
        <v>221</v>
      </c>
      <c r="C33" s="107" t="s">
        <v>146</v>
      </c>
      <c r="D33" s="27">
        <v>0</v>
      </c>
      <c r="E33" s="27">
        <v>27450</v>
      </c>
      <c r="F33" s="27">
        <v>0</v>
      </c>
      <c r="G33" s="27">
        <v>0</v>
      </c>
      <c r="H33" s="27">
        <f t="shared" ref="H33:H35" si="5">SUM(D33:G33)</f>
        <v>27450</v>
      </c>
      <c r="I33" s="101">
        <v>43053</v>
      </c>
      <c r="J33" s="101">
        <v>43465</v>
      </c>
      <c r="K33" s="25" t="s">
        <v>222</v>
      </c>
      <c r="L33" s="102">
        <v>9336710</v>
      </c>
      <c r="M33" s="27">
        <v>1300</v>
      </c>
      <c r="N33" s="126" t="str">
        <f t="shared" si="1"/>
        <v>ok</v>
      </c>
    </row>
    <row r="34" spans="1:14" s="113" customFormat="1" ht="63.75" customHeight="1" x14ac:dyDescent="0.25">
      <c r="A34" s="100"/>
      <c r="B34" s="25" t="s">
        <v>223</v>
      </c>
      <c r="C34" s="107" t="s">
        <v>146</v>
      </c>
      <c r="D34" s="27">
        <v>0</v>
      </c>
      <c r="E34" s="27">
        <v>25000</v>
      </c>
      <c r="F34" s="27">
        <v>0</v>
      </c>
      <c r="G34" s="27">
        <v>0</v>
      </c>
      <c r="H34" s="27">
        <f t="shared" si="5"/>
        <v>25000</v>
      </c>
      <c r="I34" s="101">
        <v>43084</v>
      </c>
      <c r="J34" s="101">
        <v>43555</v>
      </c>
      <c r="K34" s="25" t="s">
        <v>224</v>
      </c>
      <c r="L34" s="102">
        <v>9337000</v>
      </c>
      <c r="M34" s="27">
        <v>10839</v>
      </c>
      <c r="N34" s="126" t="str">
        <f t="shared" si="1"/>
        <v>ok</v>
      </c>
    </row>
    <row r="35" spans="1:14" s="113" customFormat="1" ht="51.75" customHeight="1" x14ac:dyDescent="0.25">
      <c r="A35" s="100"/>
      <c r="B35" s="25" t="s">
        <v>225</v>
      </c>
      <c r="C35" s="107" t="s">
        <v>146</v>
      </c>
      <c r="D35" s="27">
        <v>0</v>
      </c>
      <c r="E35" s="27">
        <v>18000</v>
      </c>
      <c r="F35" s="27">
        <v>0</v>
      </c>
      <c r="G35" s="27">
        <v>0</v>
      </c>
      <c r="H35" s="27">
        <f t="shared" si="5"/>
        <v>18000</v>
      </c>
      <c r="I35" s="101">
        <v>43282</v>
      </c>
      <c r="J35" s="101">
        <v>43646</v>
      </c>
      <c r="K35" s="25" t="s">
        <v>226</v>
      </c>
      <c r="L35" s="102">
        <v>9338000</v>
      </c>
      <c r="M35" s="27">
        <v>3113</v>
      </c>
      <c r="N35" s="126" t="str">
        <f t="shared" si="1"/>
        <v>ok</v>
      </c>
    </row>
    <row r="36" spans="1:14" s="9" customFormat="1" ht="79.5" customHeight="1" x14ac:dyDescent="0.25">
      <c r="A36" s="59" t="s">
        <v>199</v>
      </c>
      <c r="B36" s="30" t="s">
        <v>89</v>
      </c>
      <c r="C36" s="31" t="s">
        <v>190</v>
      </c>
      <c r="D36" s="32">
        <v>0</v>
      </c>
      <c r="E36" s="32">
        <v>0</v>
      </c>
      <c r="F36" s="32">
        <v>84150</v>
      </c>
      <c r="G36" s="32">
        <v>0</v>
      </c>
      <c r="H36" s="33">
        <f t="shared" si="0"/>
        <v>84150</v>
      </c>
      <c r="I36" s="34">
        <v>43556.356064814812</v>
      </c>
      <c r="J36" s="34">
        <v>44286</v>
      </c>
      <c r="K36" s="36" t="s">
        <v>183</v>
      </c>
      <c r="L36" s="112">
        <v>9906900</v>
      </c>
      <c r="M36" s="37">
        <v>35254</v>
      </c>
      <c r="N36" s="126" t="str">
        <f t="shared" si="1"/>
        <v>ok</v>
      </c>
    </row>
    <row r="37" spans="1:14" s="5" customFormat="1" ht="67.5" customHeight="1" x14ac:dyDescent="0.25">
      <c r="A37" s="61"/>
      <c r="B37" s="121" t="s">
        <v>46</v>
      </c>
      <c r="C37" s="41" t="s">
        <v>19</v>
      </c>
      <c r="D37" s="33">
        <v>0</v>
      </c>
      <c r="E37" s="33">
        <v>250000</v>
      </c>
      <c r="F37" s="33">
        <v>0</v>
      </c>
      <c r="G37" s="33">
        <v>250000</v>
      </c>
      <c r="H37" s="33">
        <f t="shared" si="0"/>
        <v>500000</v>
      </c>
      <c r="I37" s="39">
        <v>42905</v>
      </c>
      <c r="J37" s="39">
        <v>44001</v>
      </c>
      <c r="K37" s="38" t="s">
        <v>134</v>
      </c>
      <c r="L37" s="91" t="s">
        <v>159</v>
      </c>
      <c r="M37" s="40">
        <f>24580+34690</f>
        <v>59270</v>
      </c>
      <c r="N37" s="126" t="str">
        <f t="shared" si="1"/>
        <v>ok</v>
      </c>
    </row>
    <row r="38" spans="1:14" s="5" customFormat="1" ht="65.25" customHeight="1" x14ac:dyDescent="0.25">
      <c r="A38" s="122"/>
      <c r="B38" s="38" t="s">
        <v>10</v>
      </c>
      <c r="C38" s="120" t="s">
        <v>19</v>
      </c>
      <c r="D38" s="33">
        <v>0</v>
      </c>
      <c r="E38" s="33">
        <v>93000</v>
      </c>
      <c r="F38" s="33">
        <v>0</v>
      </c>
      <c r="G38" s="33">
        <v>49300</v>
      </c>
      <c r="H38" s="33">
        <f t="shared" si="0"/>
        <v>142300</v>
      </c>
      <c r="I38" s="39">
        <v>42186</v>
      </c>
      <c r="J38" s="39">
        <v>44012</v>
      </c>
      <c r="K38" s="38" t="s">
        <v>135</v>
      </c>
      <c r="L38" s="91" t="s">
        <v>165</v>
      </c>
      <c r="M38" s="40">
        <v>29454</v>
      </c>
      <c r="N38" s="126" t="str">
        <f t="shared" si="1"/>
        <v>ok</v>
      </c>
    </row>
    <row r="39" spans="1:14" s="5" customFormat="1" ht="45" x14ac:dyDescent="0.25">
      <c r="A39" s="122"/>
      <c r="B39" s="38" t="s">
        <v>45</v>
      </c>
      <c r="C39" s="120" t="s">
        <v>23</v>
      </c>
      <c r="D39" s="33">
        <v>386243</v>
      </c>
      <c r="E39" s="33">
        <v>157423</v>
      </c>
      <c r="F39" s="33">
        <v>0</v>
      </c>
      <c r="G39" s="33">
        <v>0</v>
      </c>
      <c r="H39" s="33">
        <f t="shared" si="0"/>
        <v>543666</v>
      </c>
      <c r="I39" s="39">
        <v>42976</v>
      </c>
      <c r="J39" s="39">
        <v>44437</v>
      </c>
      <c r="K39" s="38" t="s">
        <v>184</v>
      </c>
      <c r="L39" s="90" t="s">
        <v>148</v>
      </c>
      <c r="M39" s="40">
        <v>31154</v>
      </c>
      <c r="N39" s="126" t="str">
        <f t="shared" si="1"/>
        <v>ok</v>
      </c>
    </row>
    <row r="40" spans="1:14" s="113" customFormat="1" ht="111" customHeight="1" x14ac:dyDescent="0.25">
      <c r="A40" s="95"/>
      <c r="B40" s="38" t="s">
        <v>227</v>
      </c>
      <c r="C40" s="110" t="s">
        <v>228</v>
      </c>
      <c r="D40" s="33">
        <v>19635</v>
      </c>
      <c r="E40" s="33">
        <v>0</v>
      </c>
      <c r="F40" s="33">
        <v>0</v>
      </c>
      <c r="G40" s="33">
        <v>4820</v>
      </c>
      <c r="H40" s="33">
        <f t="shared" ref="H40:H50" si="6">SUM(D40:G40)</f>
        <v>24455</v>
      </c>
      <c r="I40" s="98">
        <v>41641</v>
      </c>
      <c r="J40" s="98">
        <v>43266</v>
      </c>
      <c r="K40" s="38" t="s">
        <v>311</v>
      </c>
      <c r="L40" s="99">
        <v>9150900</v>
      </c>
      <c r="M40" s="33">
        <v>8329</v>
      </c>
      <c r="N40" s="126" t="str">
        <f t="shared" si="1"/>
        <v>ok</v>
      </c>
    </row>
    <row r="41" spans="1:14" s="113" customFormat="1" ht="45" x14ac:dyDescent="0.25">
      <c r="A41" s="95"/>
      <c r="B41" s="38" t="s">
        <v>229</v>
      </c>
      <c r="C41" s="110" t="s">
        <v>230</v>
      </c>
      <c r="D41" s="33">
        <v>0</v>
      </c>
      <c r="E41" s="33">
        <v>516192</v>
      </c>
      <c r="F41" s="33">
        <v>0</v>
      </c>
      <c r="G41" s="33">
        <v>0</v>
      </c>
      <c r="H41" s="33">
        <f t="shared" si="6"/>
        <v>516192</v>
      </c>
      <c r="I41" s="98">
        <v>42026</v>
      </c>
      <c r="J41" s="98">
        <v>42757</v>
      </c>
      <c r="K41" s="38" t="s">
        <v>231</v>
      </c>
      <c r="L41" s="99">
        <v>9333200</v>
      </c>
      <c r="M41" s="33">
        <v>516192</v>
      </c>
      <c r="N41" s="126" t="str">
        <f t="shared" si="1"/>
        <v>ok</v>
      </c>
    </row>
    <row r="42" spans="1:14" s="113" customFormat="1" ht="36" customHeight="1" x14ac:dyDescent="0.25">
      <c r="A42" s="95"/>
      <c r="B42" s="38" t="s">
        <v>232</v>
      </c>
      <c r="C42" s="110" t="s">
        <v>233</v>
      </c>
      <c r="D42" s="33">
        <v>0</v>
      </c>
      <c r="E42" s="33">
        <v>0</v>
      </c>
      <c r="F42" s="33">
        <v>261552</v>
      </c>
      <c r="G42" s="33">
        <v>0</v>
      </c>
      <c r="H42" s="33">
        <f t="shared" si="6"/>
        <v>261552</v>
      </c>
      <c r="I42" s="98">
        <v>42461</v>
      </c>
      <c r="J42" s="98">
        <v>43556</v>
      </c>
      <c r="K42" s="38" t="s">
        <v>234</v>
      </c>
      <c r="L42" s="99">
        <v>9897520</v>
      </c>
      <c r="M42" s="33">
        <v>2151</v>
      </c>
      <c r="N42" s="126" t="str">
        <f t="shared" si="1"/>
        <v>ok</v>
      </c>
    </row>
    <row r="43" spans="1:14" s="113" customFormat="1" ht="66" customHeight="1" x14ac:dyDescent="0.25">
      <c r="A43" s="95"/>
      <c r="B43" s="38" t="s">
        <v>235</v>
      </c>
      <c r="C43" s="110" t="s">
        <v>236</v>
      </c>
      <c r="D43" s="33">
        <v>0</v>
      </c>
      <c r="E43" s="33">
        <v>177560</v>
      </c>
      <c r="F43" s="33">
        <v>0</v>
      </c>
      <c r="G43" s="33">
        <v>0</v>
      </c>
      <c r="H43" s="33">
        <f t="shared" si="6"/>
        <v>177560</v>
      </c>
      <c r="I43" s="98">
        <v>43269</v>
      </c>
      <c r="J43" s="98">
        <v>43322</v>
      </c>
      <c r="K43" s="38" t="s">
        <v>237</v>
      </c>
      <c r="L43" s="99">
        <v>9337557</v>
      </c>
      <c r="M43" s="33">
        <v>35433</v>
      </c>
      <c r="N43" s="126" t="str">
        <f t="shared" si="1"/>
        <v>ok</v>
      </c>
    </row>
    <row r="44" spans="1:14" s="113" customFormat="1" ht="90" x14ac:dyDescent="0.25">
      <c r="A44" s="95"/>
      <c r="B44" s="38" t="s">
        <v>238</v>
      </c>
      <c r="C44" s="110" t="s">
        <v>239</v>
      </c>
      <c r="D44" s="33">
        <v>0</v>
      </c>
      <c r="E44" s="33">
        <v>48453</v>
      </c>
      <c r="F44" s="33">
        <v>0</v>
      </c>
      <c r="G44" s="33">
        <v>0</v>
      </c>
      <c r="H44" s="33">
        <f t="shared" si="6"/>
        <v>48453</v>
      </c>
      <c r="I44" s="98">
        <v>41821</v>
      </c>
      <c r="J44" s="98">
        <v>43190</v>
      </c>
      <c r="K44" s="38" t="s">
        <v>240</v>
      </c>
      <c r="L44" s="99">
        <v>9407956</v>
      </c>
      <c r="M44" s="33">
        <v>39994</v>
      </c>
      <c r="N44" s="126" t="str">
        <f t="shared" si="1"/>
        <v>ok</v>
      </c>
    </row>
    <row r="45" spans="1:14" s="113" customFormat="1" ht="48" customHeight="1" x14ac:dyDescent="0.25">
      <c r="A45" s="95"/>
      <c r="B45" s="38" t="s">
        <v>241</v>
      </c>
      <c r="C45" s="110" t="s">
        <v>23</v>
      </c>
      <c r="D45" s="33">
        <v>0</v>
      </c>
      <c r="E45" s="33">
        <v>45000</v>
      </c>
      <c r="F45" s="33">
        <v>0</v>
      </c>
      <c r="G45" s="33">
        <v>0</v>
      </c>
      <c r="H45" s="33">
        <f t="shared" si="6"/>
        <v>45000</v>
      </c>
      <c r="I45" s="98">
        <v>42917</v>
      </c>
      <c r="J45" s="98">
        <v>43647</v>
      </c>
      <c r="K45" s="38" t="s">
        <v>310</v>
      </c>
      <c r="L45" s="99">
        <v>9408400</v>
      </c>
      <c r="M45" s="33">
        <v>45000</v>
      </c>
      <c r="N45" s="126" t="str">
        <f t="shared" si="1"/>
        <v>ok</v>
      </c>
    </row>
    <row r="46" spans="1:14" s="113" customFormat="1" ht="81.75" customHeight="1" x14ac:dyDescent="0.25">
      <c r="A46" s="95"/>
      <c r="B46" s="38" t="s">
        <v>242</v>
      </c>
      <c r="C46" s="110" t="s">
        <v>239</v>
      </c>
      <c r="D46" s="33">
        <v>0</v>
      </c>
      <c r="E46" s="33">
        <v>38789</v>
      </c>
      <c r="F46" s="33">
        <v>0</v>
      </c>
      <c r="G46" s="33">
        <v>0</v>
      </c>
      <c r="H46" s="33">
        <f t="shared" si="6"/>
        <v>38789</v>
      </c>
      <c r="I46" s="98">
        <v>43282</v>
      </c>
      <c r="J46" s="98">
        <v>43555</v>
      </c>
      <c r="K46" s="38" t="s">
        <v>243</v>
      </c>
      <c r="L46" s="99">
        <v>9408800</v>
      </c>
      <c r="M46" s="33">
        <v>35193</v>
      </c>
      <c r="N46" s="126" t="str">
        <f t="shared" si="1"/>
        <v>ok</v>
      </c>
    </row>
    <row r="47" spans="1:14" s="113" customFormat="1" ht="33.75" customHeight="1" x14ac:dyDescent="0.25">
      <c r="A47" s="95"/>
      <c r="B47" s="38" t="s">
        <v>244</v>
      </c>
      <c r="C47" s="110" t="s">
        <v>23</v>
      </c>
      <c r="D47" s="33">
        <v>36000</v>
      </c>
      <c r="E47" s="33">
        <v>9000</v>
      </c>
      <c r="F47" s="33">
        <v>0</v>
      </c>
      <c r="G47" s="33">
        <v>0</v>
      </c>
      <c r="H47" s="33">
        <f t="shared" si="6"/>
        <v>45000</v>
      </c>
      <c r="I47" s="98">
        <v>42976</v>
      </c>
      <c r="J47" s="98">
        <v>43677</v>
      </c>
      <c r="K47" s="38" t="s">
        <v>305</v>
      </c>
      <c r="L47" s="99" t="s">
        <v>245</v>
      </c>
      <c r="M47" s="33">
        <v>45000</v>
      </c>
      <c r="N47" s="126" t="str">
        <f t="shared" si="1"/>
        <v>ok</v>
      </c>
    </row>
    <row r="48" spans="1:14" s="113" customFormat="1" ht="62.25" customHeight="1" x14ac:dyDescent="0.25">
      <c r="A48" s="95"/>
      <c r="B48" s="38" t="s">
        <v>246</v>
      </c>
      <c r="C48" s="110" t="s">
        <v>23</v>
      </c>
      <c r="D48" s="33">
        <v>220400</v>
      </c>
      <c r="E48" s="33">
        <v>55100</v>
      </c>
      <c r="F48" s="33">
        <v>0</v>
      </c>
      <c r="G48" s="33">
        <v>0</v>
      </c>
      <c r="H48" s="33">
        <f t="shared" si="6"/>
        <v>275500</v>
      </c>
      <c r="I48" s="98">
        <v>42976</v>
      </c>
      <c r="J48" s="98">
        <v>43677</v>
      </c>
      <c r="K48" s="38" t="s">
        <v>304</v>
      </c>
      <c r="L48" s="99" t="s">
        <v>247</v>
      </c>
      <c r="M48" s="33">
        <v>77750</v>
      </c>
      <c r="N48" s="126" t="str">
        <f t="shared" si="1"/>
        <v>ok</v>
      </c>
    </row>
    <row r="49" spans="1:14" s="113" customFormat="1" ht="66" customHeight="1" x14ac:dyDescent="0.25">
      <c r="A49" s="95"/>
      <c r="B49" s="38" t="s">
        <v>248</v>
      </c>
      <c r="C49" s="110" t="s">
        <v>207</v>
      </c>
      <c r="D49" s="33">
        <v>416268</v>
      </c>
      <c r="E49" s="33">
        <v>0</v>
      </c>
      <c r="F49" s="33">
        <v>0</v>
      </c>
      <c r="G49" s="33">
        <v>0</v>
      </c>
      <c r="H49" s="33">
        <f t="shared" si="6"/>
        <v>416268</v>
      </c>
      <c r="I49" s="98">
        <v>43374</v>
      </c>
      <c r="J49" s="98">
        <v>43738</v>
      </c>
      <c r="K49" s="38" t="s">
        <v>249</v>
      </c>
      <c r="L49" s="99">
        <v>9150330</v>
      </c>
      <c r="M49" s="33">
        <v>89085</v>
      </c>
      <c r="N49" s="126" t="str">
        <f t="shared" si="1"/>
        <v>ok</v>
      </c>
    </row>
    <row r="50" spans="1:14" s="113" customFormat="1" ht="60" x14ac:dyDescent="0.25">
      <c r="A50" s="95"/>
      <c r="B50" s="38" t="s">
        <v>250</v>
      </c>
      <c r="C50" s="110" t="s">
        <v>239</v>
      </c>
      <c r="D50" s="33">
        <v>0</v>
      </c>
      <c r="E50" s="33">
        <v>48476</v>
      </c>
      <c r="F50" s="33">
        <v>0</v>
      </c>
      <c r="G50" s="33">
        <v>0</v>
      </c>
      <c r="H50" s="33">
        <f t="shared" si="6"/>
        <v>48476</v>
      </c>
      <c r="I50" s="98">
        <v>43007</v>
      </c>
      <c r="J50" s="98">
        <v>43555</v>
      </c>
      <c r="K50" s="38" t="s">
        <v>306</v>
      </c>
      <c r="L50" s="99">
        <v>9408600</v>
      </c>
      <c r="M50" s="33">
        <v>48476</v>
      </c>
      <c r="N50" s="126" t="str">
        <f t="shared" si="1"/>
        <v>ok</v>
      </c>
    </row>
    <row r="51" spans="1:14" s="5" customFormat="1" ht="49.5" customHeight="1" x14ac:dyDescent="0.25">
      <c r="A51" s="57" t="s">
        <v>5</v>
      </c>
      <c r="B51" s="50" t="s">
        <v>100</v>
      </c>
      <c r="C51" s="51" t="s">
        <v>191</v>
      </c>
      <c r="D51" s="52">
        <v>535000</v>
      </c>
      <c r="E51" s="52">
        <v>0</v>
      </c>
      <c r="F51" s="52">
        <v>0</v>
      </c>
      <c r="G51" s="52">
        <v>0</v>
      </c>
      <c r="H51" s="27">
        <f t="shared" si="0"/>
        <v>535000</v>
      </c>
      <c r="I51" s="53">
        <v>43739.626331018517</v>
      </c>
      <c r="J51" s="53">
        <v>44104</v>
      </c>
      <c r="K51" s="54" t="s">
        <v>307</v>
      </c>
      <c r="L51" s="93" t="s">
        <v>101</v>
      </c>
      <c r="M51" s="29">
        <v>535000</v>
      </c>
      <c r="N51" s="126" t="str">
        <f t="shared" si="1"/>
        <v>ok</v>
      </c>
    </row>
    <row r="52" spans="1:14" s="5" customFormat="1" ht="80.25" customHeight="1" x14ac:dyDescent="0.25">
      <c r="A52" s="65"/>
      <c r="B52" s="25" t="s">
        <v>47</v>
      </c>
      <c r="C52" s="26" t="s">
        <v>48</v>
      </c>
      <c r="D52" s="27">
        <v>90775</v>
      </c>
      <c r="E52" s="27">
        <v>0</v>
      </c>
      <c r="F52" s="27">
        <v>0</v>
      </c>
      <c r="G52" s="27">
        <v>0</v>
      </c>
      <c r="H52" s="27">
        <f t="shared" si="0"/>
        <v>90775</v>
      </c>
      <c r="I52" s="28">
        <v>43374</v>
      </c>
      <c r="J52" s="28">
        <v>44469</v>
      </c>
      <c r="K52" s="25" t="s">
        <v>312</v>
      </c>
      <c r="L52" s="88" t="s">
        <v>175</v>
      </c>
      <c r="M52" s="29">
        <v>47064</v>
      </c>
      <c r="N52" s="126" t="str">
        <f t="shared" si="1"/>
        <v>ok</v>
      </c>
    </row>
    <row r="53" spans="1:14" s="5" customFormat="1" ht="45" x14ac:dyDescent="0.25">
      <c r="A53" s="58"/>
      <c r="B53" s="50" t="s">
        <v>95</v>
      </c>
      <c r="C53" s="51" t="s">
        <v>192</v>
      </c>
      <c r="D53" s="52">
        <v>56640.57</v>
      </c>
      <c r="E53" s="52">
        <v>0</v>
      </c>
      <c r="F53" s="52">
        <v>0</v>
      </c>
      <c r="G53" s="52">
        <v>28320</v>
      </c>
      <c r="H53" s="27">
        <f t="shared" ref="H53:H85" si="7">SUM(D53:G53)</f>
        <v>84960.57</v>
      </c>
      <c r="I53" s="53">
        <v>43405.564930555556</v>
      </c>
      <c r="J53" s="53">
        <v>44074</v>
      </c>
      <c r="K53" s="54" t="s">
        <v>96</v>
      </c>
      <c r="L53" s="93" t="s">
        <v>97</v>
      </c>
      <c r="M53" s="29">
        <f>56640+28320</f>
        <v>84960</v>
      </c>
      <c r="N53" s="126" t="str">
        <f t="shared" si="1"/>
        <v>ok</v>
      </c>
    </row>
    <row r="54" spans="1:14" s="5" customFormat="1" ht="108.75" hidden="1" customHeight="1" x14ac:dyDescent="0.25">
      <c r="A54" s="58"/>
      <c r="B54" s="50" t="s">
        <v>98</v>
      </c>
      <c r="C54" s="51"/>
      <c r="D54" s="52">
        <v>18042</v>
      </c>
      <c r="E54" s="52">
        <v>0</v>
      </c>
      <c r="F54" s="52">
        <v>0</v>
      </c>
      <c r="G54" s="52">
        <v>0</v>
      </c>
      <c r="H54" s="27">
        <f t="shared" si="7"/>
        <v>18042</v>
      </c>
      <c r="I54" s="53">
        <v>43739.659039351849</v>
      </c>
      <c r="J54" s="53">
        <v>44104</v>
      </c>
      <c r="K54" s="54" t="s">
        <v>185</v>
      </c>
      <c r="L54" s="88" t="s">
        <v>168</v>
      </c>
      <c r="M54" s="55">
        <v>0</v>
      </c>
      <c r="N54" s="126" t="str">
        <f t="shared" si="1"/>
        <v>ok</v>
      </c>
    </row>
    <row r="55" spans="1:14" s="5" customFormat="1" ht="45" x14ac:dyDescent="0.25">
      <c r="A55" s="58"/>
      <c r="B55" s="50" t="s">
        <v>99</v>
      </c>
      <c r="C55" s="51" t="s">
        <v>193</v>
      </c>
      <c r="D55" s="52">
        <v>95576</v>
      </c>
      <c r="E55" s="52">
        <v>0</v>
      </c>
      <c r="F55" s="52">
        <v>0</v>
      </c>
      <c r="G55" s="52">
        <v>0</v>
      </c>
      <c r="H55" s="27">
        <f t="shared" si="7"/>
        <v>95576</v>
      </c>
      <c r="I55" s="53">
        <v>42644.375347222223</v>
      </c>
      <c r="J55" s="53">
        <v>44104</v>
      </c>
      <c r="K55" s="54" t="s">
        <v>136</v>
      </c>
      <c r="L55" s="88" t="s">
        <v>160</v>
      </c>
      <c r="M55" s="55">
        <v>48600</v>
      </c>
      <c r="N55" s="126" t="str">
        <f t="shared" si="1"/>
        <v>ok</v>
      </c>
    </row>
    <row r="56" spans="1:14" s="5" customFormat="1" ht="45" x14ac:dyDescent="0.25">
      <c r="A56" s="65"/>
      <c r="B56" s="25" t="s">
        <v>49</v>
      </c>
      <c r="C56" s="51" t="s">
        <v>193</v>
      </c>
      <c r="D56" s="27">
        <v>427042</v>
      </c>
      <c r="E56" s="27">
        <v>0</v>
      </c>
      <c r="F56" s="27">
        <v>0</v>
      </c>
      <c r="G56" s="27">
        <v>0</v>
      </c>
      <c r="H56" s="27">
        <f t="shared" si="7"/>
        <v>427042</v>
      </c>
      <c r="I56" s="28">
        <v>43009</v>
      </c>
      <c r="J56" s="28">
        <v>44469</v>
      </c>
      <c r="K56" s="25" t="s">
        <v>136</v>
      </c>
      <c r="L56" s="88" t="s">
        <v>161</v>
      </c>
      <c r="M56" s="29">
        <v>427042</v>
      </c>
      <c r="N56" s="126" t="str">
        <f t="shared" si="1"/>
        <v>ok</v>
      </c>
    </row>
    <row r="57" spans="1:14" s="5" customFormat="1" ht="45" x14ac:dyDescent="0.25">
      <c r="A57" s="58"/>
      <c r="B57" s="50" t="s">
        <v>104</v>
      </c>
      <c r="C57" s="51" t="s">
        <v>193</v>
      </c>
      <c r="D57" s="52">
        <v>101904</v>
      </c>
      <c r="E57" s="52">
        <v>0</v>
      </c>
      <c r="F57" s="52">
        <v>0</v>
      </c>
      <c r="G57" s="52">
        <v>0</v>
      </c>
      <c r="H57" s="27">
        <f t="shared" si="7"/>
        <v>101904</v>
      </c>
      <c r="I57" s="53">
        <v>43374.359097222223</v>
      </c>
      <c r="J57" s="53">
        <v>44834</v>
      </c>
      <c r="K57" s="54" t="s">
        <v>105</v>
      </c>
      <c r="L57" s="88" t="s">
        <v>162</v>
      </c>
      <c r="M57" s="55">
        <v>101904</v>
      </c>
      <c r="N57" s="126" t="str">
        <f t="shared" si="1"/>
        <v>ok</v>
      </c>
    </row>
    <row r="58" spans="1:14" s="5" customFormat="1" ht="105" hidden="1" x14ac:dyDescent="0.25">
      <c r="A58" s="58"/>
      <c r="B58" s="50" t="s">
        <v>93</v>
      </c>
      <c r="C58" s="51"/>
      <c r="D58" s="52">
        <v>0</v>
      </c>
      <c r="E58" s="52">
        <v>20000</v>
      </c>
      <c r="F58" s="52">
        <v>0</v>
      </c>
      <c r="G58" s="52">
        <v>0</v>
      </c>
      <c r="H58" s="27">
        <f t="shared" si="7"/>
        <v>20000</v>
      </c>
      <c r="I58" s="53">
        <v>43739.761342592596</v>
      </c>
      <c r="J58" s="53">
        <v>44074</v>
      </c>
      <c r="K58" s="54" t="s">
        <v>186</v>
      </c>
      <c r="L58" s="93" t="s">
        <v>94</v>
      </c>
      <c r="M58" s="29">
        <v>0</v>
      </c>
      <c r="N58" s="126" t="str">
        <f t="shared" si="1"/>
        <v>ok</v>
      </c>
    </row>
    <row r="59" spans="1:14" s="5" customFormat="1" ht="75" hidden="1" x14ac:dyDescent="0.25">
      <c r="A59" s="58"/>
      <c r="B59" s="50" t="s">
        <v>71</v>
      </c>
      <c r="C59" s="51" t="s">
        <v>115</v>
      </c>
      <c r="D59" s="52">
        <v>56260</v>
      </c>
      <c r="E59" s="52">
        <v>0</v>
      </c>
      <c r="F59" s="52">
        <v>0</v>
      </c>
      <c r="G59" s="52">
        <v>0</v>
      </c>
      <c r="H59" s="27">
        <f t="shared" si="7"/>
        <v>56260</v>
      </c>
      <c r="I59" s="53">
        <v>43678</v>
      </c>
      <c r="J59" s="56">
        <v>44118</v>
      </c>
      <c r="K59" s="54" t="s">
        <v>187</v>
      </c>
      <c r="L59" s="111">
        <v>9167100</v>
      </c>
      <c r="M59" s="55">
        <v>0</v>
      </c>
      <c r="N59" s="126" t="str">
        <f t="shared" si="1"/>
        <v>ok</v>
      </c>
    </row>
    <row r="60" spans="1:14" s="5" customFormat="1" ht="60" x14ac:dyDescent="0.25">
      <c r="A60" s="124"/>
      <c r="B60" s="50" t="s">
        <v>102</v>
      </c>
      <c r="C60" s="123" t="s">
        <v>194</v>
      </c>
      <c r="D60" s="52">
        <v>0</v>
      </c>
      <c r="E60" s="52">
        <v>99858</v>
      </c>
      <c r="F60" s="52">
        <v>0</v>
      </c>
      <c r="G60" s="52">
        <v>0</v>
      </c>
      <c r="H60" s="27">
        <f t="shared" si="7"/>
        <v>99858</v>
      </c>
      <c r="I60" s="53">
        <v>43405.450324074074</v>
      </c>
      <c r="J60" s="53">
        <v>44377</v>
      </c>
      <c r="K60" s="54" t="s">
        <v>188</v>
      </c>
      <c r="L60" s="93" t="s">
        <v>103</v>
      </c>
      <c r="M60" s="29">
        <v>77618</v>
      </c>
      <c r="N60" s="126" t="str">
        <f t="shared" si="1"/>
        <v>ok</v>
      </c>
    </row>
    <row r="61" spans="1:14" s="5" customFormat="1" ht="45" x14ac:dyDescent="0.25">
      <c r="A61" s="85"/>
      <c r="B61" s="50" t="s">
        <v>106</v>
      </c>
      <c r="C61" s="123" t="s">
        <v>195</v>
      </c>
      <c r="D61" s="52">
        <v>17753</v>
      </c>
      <c r="E61" s="52">
        <v>0</v>
      </c>
      <c r="F61" s="52">
        <v>0</v>
      </c>
      <c r="G61" s="52">
        <v>0</v>
      </c>
      <c r="H61" s="27">
        <f t="shared" si="7"/>
        <v>17753</v>
      </c>
      <c r="I61" s="53">
        <v>43551.388483796298</v>
      </c>
      <c r="J61" s="53">
        <v>54969</v>
      </c>
      <c r="K61" s="54" t="s">
        <v>107</v>
      </c>
      <c r="L61" s="88" t="s">
        <v>164</v>
      </c>
      <c r="M61" s="55">
        <v>17753</v>
      </c>
      <c r="N61" s="126" t="str">
        <f t="shared" si="1"/>
        <v>ok</v>
      </c>
    </row>
    <row r="62" spans="1:14" s="5" customFormat="1" ht="60" hidden="1" x14ac:dyDescent="0.25">
      <c r="A62" s="85" t="s">
        <v>90</v>
      </c>
      <c r="B62" s="50" t="s">
        <v>91</v>
      </c>
      <c r="C62" s="123"/>
      <c r="D62" s="52">
        <v>0</v>
      </c>
      <c r="E62" s="52">
        <v>161217</v>
      </c>
      <c r="F62" s="52">
        <v>0</v>
      </c>
      <c r="G62" s="52">
        <v>0</v>
      </c>
      <c r="H62" s="27">
        <f t="shared" si="7"/>
        <v>161217</v>
      </c>
      <c r="I62" s="53">
        <v>43647.383993055555</v>
      </c>
      <c r="J62" s="53">
        <v>44012</v>
      </c>
      <c r="K62" s="54" t="s">
        <v>92</v>
      </c>
      <c r="L62" s="88" t="s">
        <v>173</v>
      </c>
      <c r="M62" s="55"/>
      <c r="N62" s="126" t="str">
        <f t="shared" si="1"/>
        <v>ok</v>
      </c>
    </row>
    <row r="63" spans="1:14" s="113" customFormat="1" ht="45" x14ac:dyDescent="0.25">
      <c r="A63" s="100"/>
      <c r="B63" s="25" t="s">
        <v>251</v>
      </c>
      <c r="C63" s="107" t="s">
        <v>252</v>
      </c>
      <c r="D63" s="27">
        <v>0</v>
      </c>
      <c r="E63" s="27">
        <v>55247</v>
      </c>
      <c r="F63" s="27">
        <v>0</v>
      </c>
      <c r="G63" s="27">
        <v>0</v>
      </c>
      <c r="H63" s="27">
        <f t="shared" ref="H63:H76" si="8">SUM(D63:G63)</f>
        <v>55247</v>
      </c>
      <c r="I63" s="101">
        <v>42917</v>
      </c>
      <c r="J63" s="101">
        <v>43281</v>
      </c>
      <c r="K63" s="25" t="s">
        <v>253</v>
      </c>
      <c r="L63" s="102">
        <v>9336310</v>
      </c>
      <c r="M63" s="27">
        <v>1177</v>
      </c>
      <c r="N63" s="126" t="str">
        <f t="shared" si="1"/>
        <v>ok</v>
      </c>
    </row>
    <row r="64" spans="1:14" s="113" customFormat="1" ht="45" x14ac:dyDescent="0.25">
      <c r="A64" s="100"/>
      <c r="B64" s="25" t="s">
        <v>254</v>
      </c>
      <c r="C64" s="107" t="s">
        <v>255</v>
      </c>
      <c r="D64" s="27">
        <v>36084</v>
      </c>
      <c r="E64" s="27">
        <v>0</v>
      </c>
      <c r="F64" s="27">
        <v>0</v>
      </c>
      <c r="G64" s="27">
        <v>0</v>
      </c>
      <c r="H64" s="27">
        <f t="shared" si="8"/>
        <v>36084</v>
      </c>
      <c r="I64" s="101">
        <v>43009</v>
      </c>
      <c r="J64" s="101">
        <v>43373</v>
      </c>
      <c r="K64" s="25" t="s">
        <v>256</v>
      </c>
      <c r="L64" s="102">
        <v>9161110</v>
      </c>
      <c r="M64" s="27">
        <v>4409</v>
      </c>
      <c r="N64" s="126" t="str">
        <f t="shared" si="1"/>
        <v>ok</v>
      </c>
    </row>
    <row r="65" spans="1:14" s="113" customFormat="1" ht="66" customHeight="1" x14ac:dyDescent="0.25">
      <c r="A65" s="100"/>
      <c r="B65" s="25" t="s">
        <v>257</v>
      </c>
      <c r="C65" s="107" t="s">
        <v>258</v>
      </c>
      <c r="D65" s="27">
        <v>0</v>
      </c>
      <c r="E65" s="27">
        <v>12000</v>
      </c>
      <c r="F65" s="27">
        <v>0</v>
      </c>
      <c r="G65" s="27">
        <v>0</v>
      </c>
      <c r="H65" s="27">
        <f t="shared" si="8"/>
        <v>12000</v>
      </c>
      <c r="I65" s="101">
        <v>42309</v>
      </c>
      <c r="J65" s="101">
        <v>42643</v>
      </c>
      <c r="K65" s="25" t="s">
        <v>309</v>
      </c>
      <c r="L65" s="102">
        <v>9334710</v>
      </c>
      <c r="M65" s="27">
        <v>3635</v>
      </c>
      <c r="N65" s="126" t="str">
        <f t="shared" si="1"/>
        <v>ok</v>
      </c>
    </row>
    <row r="66" spans="1:14" s="113" customFormat="1" ht="60" x14ac:dyDescent="0.25">
      <c r="A66" s="100"/>
      <c r="B66" s="25" t="s">
        <v>259</v>
      </c>
      <c r="C66" s="107" t="s">
        <v>260</v>
      </c>
      <c r="D66" s="27">
        <v>0</v>
      </c>
      <c r="E66" s="27">
        <v>69198</v>
      </c>
      <c r="F66" s="27">
        <v>0</v>
      </c>
      <c r="G66" s="27">
        <v>0</v>
      </c>
      <c r="H66" s="27">
        <f t="shared" si="8"/>
        <v>69198</v>
      </c>
      <c r="I66" s="101">
        <v>42917</v>
      </c>
      <c r="J66" s="101">
        <v>43281</v>
      </c>
      <c r="K66" s="25" t="s">
        <v>261</v>
      </c>
      <c r="L66" s="102">
        <v>9336200</v>
      </c>
      <c r="M66" s="27">
        <v>22440</v>
      </c>
      <c r="N66" s="126" t="str">
        <f t="shared" si="1"/>
        <v>ok</v>
      </c>
    </row>
    <row r="67" spans="1:14" s="113" customFormat="1" ht="45" x14ac:dyDescent="0.25">
      <c r="A67" s="100"/>
      <c r="B67" s="25" t="s">
        <v>262</v>
      </c>
      <c r="C67" s="107" t="s">
        <v>263</v>
      </c>
      <c r="D67" s="27">
        <v>36084</v>
      </c>
      <c r="E67" s="27">
        <v>0</v>
      </c>
      <c r="F67" s="27">
        <v>0</v>
      </c>
      <c r="G67" s="27">
        <v>0</v>
      </c>
      <c r="H67" s="27">
        <f t="shared" si="8"/>
        <v>36084</v>
      </c>
      <c r="I67" s="101">
        <v>43009</v>
      </c>
      <c r="J67" s="101">
        <v>43373</v>
      </c>
      <c r="K67" s="25" t="s">
        <v>264</v>
      </c>
      <c r="L67" s="102">
        <v>9160610</v>
      </c>
      <c r="M67" s="27">
        <v>17782</v>
      </c>
      <c r="N67" s="126" t="str">
        <f t="shared" ref="N67:N91" si="9">IF(M67&gt;H67,"problem","ok")</f>
        <v>ok</v>
      </c>
    </row>
    <row r="68" spans="1:14" s="113" customFormat="1" ht="45" x14ac:dyDescent="0.25">
      <c r="A68" s="100"/>
      <c r="B68" s="25" t="s">
        <v>265</v>
      </c>
      <c r="C68" s="107" t="s">
        <v>266</v>
      </c>
      <c r="D68" s="27">
        <v>75000</v>
      </c>
      <c r="E68" s="27">
        <v>0</v>
      </c>
      <c r="F68" s="27">
        <v>0</v>
      </c>
      <c r="G68" s="27">
        <v>0</v>
      </c>
      <c r="H68" s="27">
        <f t="shared" si="8"/>
        <v>75000</v>
      </c>
      <c r="I68" s="101">
        <v>43009</v>
      </c>
      <c r="J68" s="101">
        <v>43373</v>
      </c>
      <c r="K68" s="25" t="s">
        <v>267</v>
      </c>
      <c r="L68" s="102">
        <v>9160810</v>
      </c>
      <c r="M68" s="27">
        <v>921</v>
      </c>
      <c r="N68" s="126" t="str">
        <f t="shared" si="9"/>
        <v>ok</v>
      </c>
    </row>
    <row r="69" spans="1:14" s="113" customFormat="1" ht="30" x14ac:dyDescent="0.25">
      <c r="A69" s="100"/>
      <c r="B69" s="25" t="s">
        <v>268</v>
      </c>
      <c r="C69" s="107" t="s">
        <v>266</v>
      </c>
      <c r="D69" s="27">
        <v>59046</v>
      </c>
      <c r="E69" s="27">
        <v>0</v>
      </c>
      <c r="F69" s="27">
        <v>0</v>
      </c>
      <c r="G69" s="27">
        <v>0</v>
      </c>
      <c r="H69" s="27">
        <f t="shared" si="8"/>
        <v>59046</v>
      </c>
      <c r="I69" s="101">
        <v>43009</v>
      </c>
      <c r="J69" s="101">
        <v>43373</v>
      </c>
      <c r="K69" s="25" t="s">
        <v>269</v>
      </c>
      <c r="L69" s="102">
        <v>9160710</v>
      </c>
      <c r="M69" s="27">
        <v>17181</v>
      </c>
      <c r="N69" s="126" t="str">
        <f t="shared" si="9"/>
        <v>ok</v>
      </c>
    </row>
    <row r="70" spans="1:14" s="113" customFormat="1" ht="45" x14ac:dyDescent="0.25">
      <c r="A70" s="100"/>
      <c r="B70" s="25" t="s">
        <v>270</v>
      </c>
      <c r="C70" s="107" t="s">
        <v>271</v>
      </c>
      <c r="D70" s="27">
        <v>8000</v>
      </c>
      <c r="E70" s="27">
        <v>0</v>
      </c>
      <c r="F70" s="27">
        <v>0</v>
      </c>
      <c r="G70" s="27">
        <v>0</v>
      </c>
      <c r="H70" s="27">
        <f t="shared" si="8"/>
        <v>8000</v>
      </c>
      <c r="I70" s="101">
        <v>43009</v>
      </c>
      <c r="J70" s="101">
        <v>43373</v>
      </c>
      <c r="K70" s="25" t="s">
        <v>272</v>
      </c>
      <c r="L70" s="102">
        <v>9162810</v>
      </c>
      <c r="M70" s="27">
        <v>7063</v>
      </c>
      <c r="N70" s="126" t="str">
        <f t="shared" si="9"/>
        <v>ok</v>
      </c>
    </row>
    <row r="71" spans="1:14" s="113" customFormat="1" ht="30" x14ac:dyDescent="0.25">
      <c r="A71" s="100"/>
      <c r="B71" s="25" t="s">
        <v>273</v>
      </c>
      <c r="C71" s="107" t="s">
        <v>274</v>
      </c>
      <c r="D71" s="27">
        <v>18042</v>
      </c>
      <c r="E71" s="27">
        <v>0</v>
      </c>
      <c r="F71" s="27">
        <v>0</v>
      </c>
      <c r="G71" s="27">
        <v>0</v>
      </c>
      <c r="H71" s="27">
        <f t="shared" si="8"/>
        <v>18042</v>
      </c>
      <c r="I71" s="101">
        <v>43009</v>
      </c>
      <c r="J71" s="101">
        <v>43373</v>
      </c>
      <c r="K71" s="25" t="s">
        <v>275</v>
      </c>
      <c r="L71" s="102">
        <v>9160910</v>
      </c>
      <c r="M71" s="27">
        <v>760</v>
      </c>
      <c r="N71" s="126" t="str">
        <f t="shared" si="9"/>
        <v>ok</v>
      </c>
    </row>
    <row r="72" spans="1:14" s="113" customFormat="1" ht="45" x14ac:dyDescent="0.25">
      <c r="A72" s="100"/>
      <c r="B72" s="25" t="s">
        <v>276</v>
      </c>
      <c r="C72" s="107" t="s">
        <v>274</v>
      </c>
      <c r="D72" s="27">
        <v>18042</v>
      </c>
      <c r="E72" s="27">
        <v>0</v>
      </c>
      <c r="F72" s="27">
        <v>0</v>
      </c>
      <c r="G72" s="27">
        <v>0</v>
      </c>
      <c r="H72" s="27">
        <f t="shared" si="8"/>
        <v>18042</v>
      </c>
      <c r="I72" s="101">
        <v>43009</v>
      </c>
      <c r="J72" s="101">
        <v>43373</v>
      </c>
      <c r="K72" s="25" t="s">
        <v>277</v>
      </c>
      <c r="L72" s="102">
        <v>9161310</v>
      </c>
      <c r="M72" s="27">
        <v>14328</v>
      </c>
      <c r="N72" s="126" t="str">
        <f t="shared" si="9"/>
        <v>ok</v>
      </c>
    </row>
    <row r="73" spans="1:14" s="113" customFormat="1" ht="61.5" customHeight="1" x14ac:dyDescent="0.25">
      <c r="A73" s="100"/>
      <c r="B73" s="25" t="s">
        <v>278</v>
      </c>
      <c r="C73" s="107" t="s">
        <v>279</v>
      </c>
      <c r="D73" s="27">
        <v>0</v>
      </c>
      <c r="E73" s="27">
        <v>505000</v>
      </c>
      <c r="F73" s="27">
        <v>0</v>
      </c>
      <c r="G73" s="27">
        <v>0</v>
      </c>
      <c r="H73" s="27">
        <f t="shared" si="8"/>
        <v>505000</v>
      </c>
      <c r="I73" s="101">
        <v>43374</v>
      </c>
      <c r="J73" s="101">
        <v>43738</v>
      </c>
      <c r="K73" s="25" t="s">
        <v>280</v>
      </c>
      <c r="L73" s="102" t="s">
        <v>281</v>
      </c>
      <c r="M73" s="27">
        <v>34091</v>
      </c>
      <c r="N73" s="126" t="str">
        <f t="shared" si="9"/>
        <v>ok</v>
      </c>
    </row>
    <row r="74" spans="1:14" s="113" customFormat="1" ht="66" customHeight="1" x14ac:dyDescent="0.25">
      <c r="A74" s="100"/>
      <c r="B74" s="25" t="s">
        <v>282</v>
      </c>
      <c r="C74" s="107" t="s">
        <v>279</v>
      </c>
      <c r="D74" s="27">
        <v>608000</v>
      </c>
      <c r="E74" s="27">
        <v>0</v>
      </c>
      <c r="F74" s="27">
        <v>0</v>
      </c>
      <c r="G74" s="27">
        <v>0</v>
      </c>
      <c r="H74" s="27">
        <f t="shared" si="8"/>
        <v>608000</v>
      </c>
      <c r="I74" s="101">
        <v>43009</v>
      </c>
      <c r="J74" s="101">
        <v>43373</v>
      </c>
      <c r="K74" s="25" t="s">
        <v>308</v>
      </c>
      <c r="L74" s="102" t="s">
        <v>283</v>
      </c>
      <c r="M74" s="27">
        <v>59039</v>
      </c>
      <c r="N74" s="126" t="str">
        <f t="shared" si="9"/>
        <v>ok</v>
      </c>
    </row>
    <row r="75" spans="1:14" s="113" customFormat="1" ht="51" customHeight="1" x14ac:dyDescent="0.25">
      <c r="A75" s="115" t="s">
        <v>6</v>
      </c>
      <c r="B75" s="36" t="s">
        <v>284</v>
      </c>
      <c r="C75" s="116" t="s">
        <v>285</v>
      </c>
      <c r="D75" s="117">
        <v>0</v>
      </c>
      <c r="E75" s="117">
        <v>0</v>
      </c>
      <c r="F75" s="117">
        <v>32950</v>
      </c>
      <c r="G75" s="117">
        <v>0</v>
      </c>
      <c r="H75" s="117">
        <f t="shared" si="8"/>
        <v>32950</v>
      </c>
      <c r="I75" s="118">
        <v>42095</v>
      </c>
      <c r="J75" s="118">
        <v>43465</v>
      </c>
      <c r="K75" s="36" t="s">
        <v>286</v>
      </c>
      <c r="L75" s="99">
        <v>6900090</v>
      </c>
      <c r="M75" s="117">
        <v>24676</v>
      </c>
      <c r="N75" s="126" t="str">
        <f t="shared" si="9"/>
        <v>ok</v>
      </c>
    </row>
    <row r="76" spans="1:14" s="114" customFormat="1" ht="51" customHeight="1" x14ac:dyDescent="0.25">
      <c r="A76" s="115"/>
      <c r="B76" s="36" t="s">
        <v>287</v>
      </c>
      <c r="C76" s="116" t="s">
        <v>288</v>
      </c>
      <c r="D76" s="117">
        <v>0</v>
      </c>
      <c r="E76" s="117">
        <v>0</v>
      </c>
      <c r="F76" s="117">
        <v>30000</v>
      </c>
      <c r="G76" s="117">
        <v>0</v>
      </c>
      <c r="H76" s="117">
        <f t="shared" si="8"/>
        <v>30000</v>
      </c>
      <c r="I76" s="118">
        <v>41821</v>
      </c>
      <c r="J76" s="118">
        <v>43281</v>
      </c>
      <c r="K76" s="36" t="s">
        <v>289</v>
      </c>
      <c r="L76" s="119">
        <v>6900100</v>
      </c>
      <c r="M76" s="117">
        <v>9440</v>
      </c>
      <c r="N76" s="126" t="str">
        <f t="shared" si="9"/>
        <v>ok</v>
      </c>
    </row>
    <row r="77" spans="1:14" s="5" customFormat="1" ht="60" x14ac:dyDescent="0.25">
      <c r="A77" s="62" t="s">
        <v>7</v>
      </c>
      <c r="B77" s="25" t="s">
        <v>163</v>
      </c>
      <c r="C77" s="26" t="s">
        <v>29</v>
      </c>
      <c r="D77" s="27">
        <v>0</v>
      </c>
      <c r="E77" s="27">
        <v>350000</v>
      </c>
      <c r="F77" s="27">
        <v>0</v>
      </c>
      <c r="G77" s="27">
        <v>0</v>
      </c>
      <c r="H77" s="27">
        <f t="shared" si="7"/>
        <v>350000</v>
      </c>
      <c r="I77" s="28">
        <v>43068</v>
      </c>
      <c r="J77" s="28">
        <v>43922</v>
      </c>
      <c r="K77" s="25" t="s">
        <v>137</v>
      </c>
      <c r="L77" s="88" t="s">
        <v>167</v>
      </c>
      <c r="M77" s="29">
        <v>138833</v>
      </c>
      <c r="N77" s="126" t="str">
        <f t="shared" si="9"/>
        <v>ok</v>
      </c>
    </row>
    <row r="78" spans="1:14" s="5" customFormat="1" ht="65.25" customHeight="1" x14ac:dyDescent="0.25">
      <c r="A78" s="65"/>
      <c r="B78" s="25" t="s">
        <v>44</v>
      </c>
      <c r="C78" s="26" t="s">
        <v>197</v>
      </c>
      <c r="D78" s="27">
        <v>0</v>
      </c>
      <c r="E78" s="27">
        <v>1042000</v>
      </c>
      <c r="F78" s="27">
        <v>0</v>
      </c>
      <c r="G78" s="27">
        <v>0</v>
      </c>
      <c r="H78" s="27">
        <f t="shared" si="7"/>
        <v>1042000</v>
      </c>
      <c r="I78" s="28">
        <v>42962</v>
      </c>
      <c r="J78" s="28">
        <v>44742</v>
      </c>
      <c r="K78" s="25" t="s">
        <v>138</v>
      </c>
      <c r="L78" s="88" t="s">
        <v>172</v>
      </c>
      <c r="M78" s="29">
        <v>1042000</v>
      </c>
      <c r="N78" s="126" t="str">
        <f t="shared" si="9"/>
        <v>ok</v>
      </c>
    </row>
    <row r="79" spans="1:14" s="5" customFormat="1" ht="45" x14ac:dyDescent="0.25">
      <c r="A79" s="65"/>
      <c r="B79" s="25" t="s">
        <v>11</v>
      </c>
      <c r="C79" s="26" t="s">
        <v>197</v>
      </c>
      <c r="D79" s="27">
        <v>0</v>
      </c>
      <c r="E79" s="27">
        <v>877000</v>
      </c>
      <c r="F79" s="27">
        <v>120000</v>
      </c>
      <c r="G79" s="27">
        <v>220000</v>
      </c>
      <c r="H79" s="27">
        <f t="shared" si="7"/>
        <v>1217000</v>
      </c>
      <c r="I79" s="28">
        <v>42809</v>
      </c>
      <c r="J79" s="28">
        <v>44012</v>
      </c>
      <c r="K79" s="25" t="s">
        <v>139</v>
      </c>
      <c r="L79" s="88" t="s">
        <v>171</v>
      </c>
      <c r="M79" s="29">
        <v>3410</v>
      </c>
      <c r="N79" s="126" t="str">
        <f t="shared" si="9"/>
        <v>ok</v>
      </c>
    </row>
    <row r="80" spans="1:14" s="5" customFormat="1" ht="30" hidden="1" x14ac:dyDescent="0.25">
      <c r="A80" s="58"/>
      <c r="B80" s="50" t="s">
        <v>114</v>
      </c>
      <c r="C80" s="51"/>
      <c r="D80" s="52">
        <v>0</v>
      </c>
      <c r="E80" s="52">
        <v>72000</v>
      </c>
      <c r="F80" s="52">
        <v>0</v>
      </c>
      <c r="G80" s="52">
        <v>28000</v>
      </c>
      <c r="H80" s="27">
        <f t="shared" si="7"/>
        <v>100000</v>
      </c>
      <c r="I80" s="53">
        <v>43749</v>
      </c>
      <c r="J80" s="56">
        <v>45576</v>
      </c>
      <c r="K80" s="54" t="s">
        <v>140</v>
      </c>
      <c r="L80" s="88" t="s">
        <v>169</v>
      </c>
      <c r="M80" s="55"/>
      <c r="N80" s="126" t="str">
        <f t="shared" si="9"/>
        <v>ok</v>
      </c>
    </row>
    <row r="81" spans="1:14" s="5" customFormat="1" ht="60" x14ac:dyDescent="0.25">
      <c r="A81" s="65"/>
      <c r="B81" s="25" t="s">
        <v>12</v>
      </c>
      <c r="C81" s="26" t="s">
        <v>24</v>
      </c>
      <c r="D81" s="27">
        <v>0</v>
      </c>
      <c r="E81" s="27">
        <v>0</v>
      </c>
      <c r="F81" s="27">
        <v>12674370</v>
      </c>
      <c r="G81" s="27">
        <v>0</v>
      </c>
      <c r="H81" s="27">
        <f t="shared" si="7"/>
        <v>12674370</v>
      </c>
      <c r="I81" s="28">
        <v>42975</v>
      </c>
      <c r="J81" s="28">
        <v>44071</v>
      </c>
      <c r="K81" s="25" t="s">
        <v>141</v>
      </c>
      <c r="L81" s="88" t="s">
        <v>170</v>
      </c>
      <c r="M81" s="29">
        <v>11968185</v>
      </c>
      <c r="N81" s="126" t="str">
        <f t="shared" si="9"/>
        <v>ok</v>
      </c>
    </row>
    <row r="82" spans="1:14" s="5" customFormat="1" ht="60" x14ac:dyDescent="0.25">
      <c r="A82" s="58"/>
      <c r="B82" s="50" t="s">
        <v>110</v>
      </c>
      <c r="C82" s="51" t="s">
        <v>191</v>
      </c>
      <c r="D82" s="52">
        <v>0</v>
      </c>
      <c r="E82" s="52">
        <v>117800</v>
      </c>
      <c r="F82" s="52">
        <v>0</v>
      </c>
      <c r="G82" s="52">
        <v>0</v>
      </c>
      <c r="H82" s="27">
        <f t="shared" si="7"/>
        <v>117800</v>
      </c>
      <c r="I82" s="53">
        <v>43739.30059027778</v>
      </c>
      <c r="J82" s="53">
        <v>44104</v>
      </c>
      <c r="K82" s="54" t="s">
        <v>166</v>
      </c>
      <c r="L82" s="88" t="s">
        <v>174</v>
      </c>
      <c r="M82" s="55">
        <v>117800</v>
      </c>
      <c r="N82" s="126" t="str">
        <f t="shared" si="9"/>
        <v>ok</v>
      </c>
    </row>
    <row r="83" spans="1:14" s="5" customFormat="1" ht="45" x14ac:dyDescent="0.25">
      <c r="A83" s="58"/>
      <c r="B83" s="50" t="s">
        <v>111</v>
      </c>
      <c r="C83" s="51" t="s">
        <v>196</v>
      </c>
      <c r="D83" s="52">
        <v>935000</v>
      </c>
      <c r="E83" s="52">
        <v>0</v>
      </c>
      <c r="F83" s="52">
        <v>0</v>
      </c>
      <c r="G83" s="52">
        <v>0</v>
      </c>
      <c r="H83" s="27">
        <f t="shared" si="7"/>
        <v>935000</v>
      </c>
      <c r="I83" s="53">
        <v>43362.60701388889</v>
      </c>
      <c r="J83" s="53">
        <v>45107</v>
      </c>
      <c r="K83" s="54" t="s">
        <v>112</v>
      </c>
      <c r="L83" s="93" t="s">
        <v>113</v>
      </c>
      <c r="M83" s="29">
        <v>935000</v>
      </c>
      <c r="N83" s="126" t="str">
        <f t="shared" si="9"/>
        <v>ok</v>
      </c>
    </row>
    <row r="84" spans="1:14" s="5" customFormat="1" ht="45" x14ac:dyDescent="0.25">
      <c r="A84" s="65"/>
      <c r="B84" s="57" t="s">
        <v>108</v>
      </c>
      <c r="C84" s="26" t="s">
        <v>33</v>
      </c>
      <c r="D84" s="27">
        <v>0</v>
      </c>
      <c r="E84" s="27">
        <v>0</v>
      </c>
      <c r="F84" s="27">
        <v>5000000</v>
      </c>
      <c r="G84" s="27">
        <v>0</v>
      </c>
      <c r="H84" s="27">
        <f t="shared" si="7"/>
        <v>5000000</v>
      </c>
      <c r="I84" s="28">
        <v>43224</v>
      </c>
      <c r="J84" s="28">
        <v>44012</v>
      </c>
      <c r="K84" s="25" t="s">
        <v>142</v>
      </c>
      <c r="L84" s="88" t="s">
        <v>116</v>
      </c>
      <c r="M84" s="29">
        <v>3294475</v>
      </c>
      <c r="N84" s="126" t="str">
        <f t="shared" si="9"/>
        <v>ok</v>
      </c>
    </row>
    <row r="85" spans="1:14" s="5" customFormat="1" ht="45" x14ac:dyDescent="0.25">
      <c r="A85" s="85"/>
      <c r="B85" s="50" t="s">
        <v>109</v>
      </c>
      <c r="C85" s="123" t="s">
        <v>33</v>
      </c>
      <c r="D85" s="52">
        <v>0</v>
      </c>
      <c r="E85" s="52">
        <v>0</v>
      </c>
      <c r="F85" s="52">
        <v>160000</v>
      </c>
      <c r="G85" s="52">
        <v>0</v>
      </c>
      <c r="H85" s="27">
        <f t="shared" si="7"/>
        <v>160000</v>
      </c>
      <c r="I85" s="53">
        <v>43447.446134259262</v>
      </c>
      <c r="J85" s="53">
        <v>44012</v>
      </c>
      <c r="K85" s="54" t="s">
        <v>189</v>
      </c>
      <c r="L85" s="88" t="s">
        <v>151</v>
      </c>
      <c r="M85" s="55">
        <v>160000</v>
      </c>
      <c r="N85" s="126" t="str">
        <f t="shared" si="9"/>
        <v>ok</v>
      </c>
    </row>
    <row r="86" spans="1:14" s="114" customFormat="1" ht="45" x14ac:dyDescent="0.25">
      <c r="A86" s="100"/>
      <c r="B86" s="25" t="s">
        <v>290</v>
      </c>
      <c r="C86" s="107" t="s">
        <v>291</v>
      </c>
      <c r="D86" s="27">
        <v>240000</v>
      </c>
      <c r="E86" s="27">
        <v>0</v>
      </c>
      <c r="F86" s="27">
        <v>31095</v>
      </c>
      <c r="G86" s="27">
        <v>0</v>
      </c>
      <c r="H86" s="27">
        <f t="shared" ref="H86:H91" si="10">SUM(D86:G86)</f>
        <v>271095</v>
      </c>
      <c r="I86" s="101">
        <v>42629</v>
      </c>
      <c r="J86" s="101">
        <v>43100</v>
      </c>
      <c r="K86" s="25" t="s">
        <v>292</v>
      </c>
      <c r="L86" s="102">
        <v>9882328</v>
      </c>
      <c r="M86" s="27">
        <v>28877</v>
      </c>
      <c r="N86" s="126" t="str">
        <f t="shared" si="9"/>
        <v>ok</v>
      </c>
    </row>
    <row r="87" spans="1:14" s="113" customFormat="1" ht="46.5" customHeight="1" x14ac:dyDescent="0.25">
      <c r="A87" s="100"/>
      <c r="B87" s="25" t="s">
        <v>293</v>
      </c>
      <c r="C87" s="107" t="s">
        <v>29</v>
      </c>
      <c r="D87" s="27">
        <v>0</v>
      </c>
      <c r="E87" s="27">
        <v>80080</v>
      </c>
      <c r="F87" s="27">
        <v>0</v>
      </c>
      <c r="G87" s="27">
        <v>0</v>
      </c>
      <c r="H87" s="27">
        <f t="shared" si="10"/>
        <v>80080</v>
      </c>
      <c r="I87" s="101">
        <v>42675</v>
      </c>
      <c r="J87" s="101">
        <v>43280</v>
      </c>
      <c r="K87" s="25" t="s">
        <v>294</v>
      </c>
      <c r="L87" s="104">
        <v>9335400</v>
      </c>
      <c r="M87" s="27">
        <v>76074</v>
      </c>
      <c r="N87" s="126" t="str">
        <f t="shared" si="9"/>
        <v>ok</v>
      </c>
    </row>
    <row r="88" spans="1:14" s="113" customFormat="1" ht="60" x14ac:dyDescent="0.25">
      <c r="A88" s="100"/>
      <c r="B88" s="25" t="s">
        <v>295</v>
      </c>
      <c r="C88" s="107" t="s">
        <v>296</v>
      </c>
      <c r="D88" s="27">
        <v>1098030</v>
      </c>
      <c r="E88" s="27">
        <v>0</v>
      </c>
      <c r="F88" s="27">
        <v>0</v>
      </c>
      <c r="G88" s="27">
        <v>193770</v>
      </c>
      <c r="H88" s="27">
        <f t="shared" si="10"/>
        <v>1291800</v>
      </c>
      <c r="I88" s="101">
        <v>42643</v>
      </c>
      <c r="J88" s="101">
        <v>43738</v>
      </c>
      <c r="K88" s="25" t="s">
        <v>297</v>
      </c>
      <c r="L88" s="102">
        <v>9893630</v>
      </c>
      <c r="M88" s="27">
        <v>195000</v>
      </c>
      <c r="N88" s="126" t="str">
        <f t="shared" si="9"/>
        <v>ok</v>
      </c>
    </row>
    <row r="89" spans="1:14" s="113" customFormat="1" ht="45" x14ac:dyDescent="0.25">
      <c r="A89" s="100"/>
      <c r="B89" s="25" t="s">
        <v>298</v>
      </c>
      <c r="C89" s="107" t="s">
        <v>230</v>
      </c>
      <c r="D89" s="27">
        <v>875796</v>
      </c>
      <c r="E89" s="27">
        <v>0</v>
      </c>
      <c r="F89" s="27">
        <v>0</v>
      </c>
      <c r="G89" s="27">
        <v>0</v>
      </c>
      <c r="H89" s="27">
        <f t="shared" si="10"/>
        <v>875796</v>
      </c>
      <c r="I89" s="101">
        <v>42964</v>
      </c>
      <c r="J89" s="101">
        <v>43465</v>
      </c>
      <c r="K89" s="25" t="s">
        <v>299</v>
      </c>
      <c r="L89" s="102">
        <v>9888934</v>
      </c>
      <c r="M89" s="27">
        <v>134043</v>
      </c>
      <c r="N89" s="126" t="str">
        <f t="shared" si="9"/>
        <v>ok</v>
      </c>
    </row>
    <row r="90" spans="1:14" s="113" customFormat="1" ht="45" x14ac:dyDescent="0.25">
      <c r="A90" s="100"/>
      <c r="B90" s="25" t="s">
        <v>302</v>
      </c>
      <c r="C90" s="107" t="s">
        <v>230</v>
      </c>
      <c r="D90" s="27">
        <v>0</v>
      </c>
      <c r="E90" s="27">
        <v>1834563</v>
      </c>
      <c r="F90" s="27">
        <v>0</v>
      </c>
      <c r="G90" s="27">
        <v>0</v>
      </c>
      <c r="H90" s="27">
        <f t="shared" si="10"/>
        <v>1834563</v>
      </c>
      <c r="I90" s="101">
        <v>42983</v>
      </c>
      <c r="J90" s="101">
        <v>43281</v>
      </c>
      <c r="K90" s="25" t="s">
        <v>303</v>
      </c>
      <c r="L90" s="102">
        <v>9900427</v>
      </c>
      <c r="M90" s="27">
        <v>17831</v>
      </c>
      <c r="N90" s="126" t="str">
        <f t="shared" si="9"/>
        <v>ok</v>
      </c>
    </row>
    <row r="91" spans="1:14" s="113" customFormat="1" ht="45" x14ac:dyDescent="0.25">
      <c r="A91" s="100"/>
      <c r="B91" s="25" t="s">
        <v>300</v>
      </c>
      <c r="C91" s="107" t="s">
        <v>230</v>
      </c>
      <c r="D91" s="27">
        <v>1464470</v>
      </c>
      <c r="E91" s="27">
        <v>0</v>
      </c>
      <c r="F91" s="27">
        <v>0</v>
      </c>
      <c r="G91" s="27">
        <v>0</v>
      </c>
      <c r="H91" s="27">
        <f t="shared" si="10"/>
        <v>1464470</v>
      </c>
      <c r="I91" s="101">
        <v>42929</v>
      </c>
      <c r="J91" s="101">
        <v>43615</v>
      </c>
      <c r="K91" s="25" t="s">
        <v>301</v>
      </c>
      <c r="L91" s="102">
        <v>9889028</v>
      </c>
      <c r="M91" s="27">
        <v>410402</v>
      </c>
      <c r="N91" s="126" t="str">
        <f t="shared" si="9"/>
        <v>ok</v>
      </c>
    </row>
    <row r="92" spans="1:14" s="5" customFormat="1" ht="25.5" customHeight="1" x14ac:dyDescent="0.25">
      <c r="C92" s="12"/>
      <c r="D92" s="13">
        <f>D91+D90+D89+D88+D87+D86+D85+D84+D83+D82+D81+D79+D78+D77+D76+D75+D74+D73+D72+D71+D70+D69+D68+D67+D66+D65+D64+D63+D61+D60+D57+D56+D55+D53+D52+D51+D50+D49+D48+D47+D46+D45+D44+D43+D42+D41+D40+D39+D38+D37+D36+D35+D34+D33+D31+D30+D29+D27+D26+D25+D24+D23+D21+D17+D16+D13+D12+D11+D10+D9+D8+D7+D6+D5+D4+D2</f>
        <v>20027355.57</v>
      </c>
      <c r="E92" s="13">
        <f t="shared" ref="E92:H92" si="11">E91+E90+E89+E88+E87+E86+E85+E84+E83+E82+E81+E79+E78+E77+E76+E75+E74+E73+E72+E71+E70+E69+E68+E67+E66+E65+E64+E63+E61+E60+E57+E56+E55+E53+E52+E51+E50+E49+E48+E47+E46+E45+E44+E43+E42+E41+E40+E39+E38+E37+E36+E35+E34+E33+E31+E30+E29+E27+E26+E25+E24+E23+E21+E17+E16+E13+E12+E11+E10+E9+E8+E7+E6+E5+E4+E2</f>
        <v>21004196</v>
      </c>
      <c r="F92" s="13">
        <f t="shared" si="11"/>
        <v>24879015</v>
      </c>
      <c r="G92" s="13">
        <f t="shared" si="11"/>
        <v>2610178</v>
      </c>
      <c r="H92" s="13">
        <f t="shared" si="11"/>
        <v>68520744.569999993</v>
      </c>
      <c r="I92" s="13"/>
      <c r="J92" s="13"/>
      <c r="K92" s="13"/>
      <c r="L92" s="13" t="e">
        <f t="shared" ref="L92" si="12">L91+L90+L89+L88+L87+L86+L85+L84+L83+L82+L81+L79+L78+L77+L76+L75+L74+L73+L72+L71+L70+L69+L68+L67+L66+L65+L64+L63+L61+L60+L57+L56+L55+L53+L52+L51+L50+L49+L48+L47+L46+L45+L44+L43+L42+L41+L40+L39+L38+L37+L36+L35+L34+L33+L31+L30+L29+L27+L26+L25+L24+L23+L21+L17+L16+L13+L12+L11+L10+L9+L8+L7+L6+L5+L4+L2</f>
        <v>#VALUE!</v>
      </c>
      <c r="M92" s="13">
        <f t="shared" ref="M92" si="13">M91+M90+M89+M88+M87+M86+M85+M84+M83+M82+M81+M79+M78+M77+M76+M75+M74+M73+M72+M71+M70+M69+M68+M67+M66+M65+M64+M63+M61+M60+M57+M56+M55+M53+M52+M51+M50+M49+M48+M47+M46+M45+M44+M43+M42+M41+M40+M39+M38+M37+M36+M35+M34+M33+M31+M30+M29+M27+M26+M25+M24+M23+M21+M17+M16+M13+M12+M11+M10+M9+M8+M7+M6+M5+M4+M2</f>
        <v>39396648</v>
      </c>
      <c r="N92" s="10"/>
    </row>
    <row r="93" spans="1:14" s="5" customFormat="1" ht="25.5" customHeight="1" x14ac:dyDescent="0.25">
      <c r="C93" s="12"/>
      <c r="I93" s="18"/>
      <c r="J93" s="19"/>
      <c r="L93" s="87"/>
      <c r="M93" s="21"/>
      <c r="N93" s="10"/>
    </row>
    <row r="94" spans="1:14" s="5" customFormat="1" ht="25.5" customHeight="1" x14ac:dyDescent="0.25">
      <c r="C94" s="12"/>
      <c r="I94" s="18"/>
      <c r="J94" s="19"/>
      <c r="L94" s="87"/>
      <c r="M94" s="21"/>
      <c r="N94" s="10"/>
    </row>
    <row r="95" spans="1:14" s="5" customFormat="1" ht="25.5" customHeight="1" x14ac:dyDescent="0.25">
      <c r="C95" s="12"/>
      <c r="I95" s="18"/>
      <c r="J95" s="19"/>
      <c r="L95" s="87"/>
      <c r="M95" s="21"/>
      <c r="N95" s="10"/>
    </row>
    <row r="96" spans="1:14" s="5" customFormat="1" ht="25.5" customHeight="1" x14ac:dyDescent="0.25">
      <c r="C96" s="12"/>
      <c r="I96" s="18"/>
      <c r="J96" s="19"/>
      <c r="L96" s="87"/>
      <c r="M96" s="21"/>
      <c r="N96" s="10"/>
    </row>
    <row r="97" spans="3:34" s="5" customFormat="1" ht="25.5" customHeight="1" x14ac:dyDescent="0.25">
      <c r="C97" s="12"/>
      <c r="I97" s="18"/>
      <c r="J97" s="19"/>
      <c r="L97" s="87"/>
      <c r="M97" s="21"/>
      <c r="N97" s="10"/>
    </row>
    <row r="98" spans="3:34" s="5" customFormat="1" ht="25.5" customHeight="1" x14ac:dyDescent="0.25">
      <c r="C98" s="12"/>
      <c r="I98" s="18"/>
      <c r="J98" s="19"/>
      <c r="L98" s="87"/>
      <c r="M98" s="21"/>
      <c r="N98" s="10"/>
    </row>
    <row r="99" spans="3:34" s="5" customFormat="1" ht="25.5" customHeight="1" x14ac:dyDescent="0.25">
      <c r="C99" s="12"/>
      <c r="I99" s="18"/>
      <c r="J99" s="19"/>
      <c r="L99" s="87"/>
      <c r="M99" s="21"/>
      <c r="N99" s="10"/>
    </row>
    <row r="100" spans="3:34" s="5" customFormat="1" ht="25.5" customHeight="1" x14ac:dyDescent="0.25">
      <c r="C100" s="12"/>
      <c r="I100" s="18"/>
      <c r="J100" s="19"/>
      <c r="L100" s="87"/>
      <c r="M100" s="21"/>
      <c r="N100" s="10"/>
    </row>
    <row r="101" spans="3:34" s="5" customFormat="1" ht="25.5" customHeight="1" x14ac:dyDescent="0.25">
      <c r="C101" s="12"/>
      <c r="I101" s="18"/>
      <c r="J101" s="19"/>
      <c r="L101" s="87"/>
      <c r="M101" s="21"/>
      <c r="N101" s="10"/>
    </row>
    <row r="102" spans="3:34" ht="25.5" customHeight="1" x14ac:dyDescent="0.25">
      <c r="M102" s="21"/>
      <c r="N102" s="10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3:34" ht="25.5" customHeight="1" x14ac:dyDescent="0.25">
      <c r="M103" s="21"/>
      <c r="N103" s="10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3:34" ht="25.5" customHeight="1" x14ac:dyDescent="0.25">
      <c r="M104" s="21"/>
      <c r="N104" s="10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3:34" ht="25.5" customHeight="1" x14ac:dyDescent="0.25">
      <c r="M105" s="21"/>
      <c r="N105" s="10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</sheetData>
  <autoFilter ref="A1:N92" xr:uid="{33FCD584-3477-40E4-B34A-EAE9E72DBEA0}"/>
  <sortState xmlns:xlrd2="http://schemas.microsoft.com/office/spreadsheetml/2017/richdata2" ref="A77:M85">
    <sortCondition ref="B77:B85"/>
  </sortState>
  <printOptions horizontalCentered="1"/>
  <pageMargins left="0.25" right="0.25" top="0.75" bottom="0.75" header="0.3" footer="0.3"/>
  <pageSetup paperSize="5" scale="94" fitToHeight="0" orientation="landscape" r:id="rId1"/>
  <headerFooter>
    <oddHeader>&amp;C&amp;"-,Bold"&amp;12City of Riverside Active Grants&amp;"-,Regular"&amp;11
&amp;"-,Bold"&amp;10as of September 30, 2019</oddHead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zoomScale="81" zoomScaleNormal="81" workbookViewId="0">
      <selection activeCell="C22" sqref="C22"/>
    </sheetView>
  </sheetViews>
  <sheetFormatPr defaultRowHeight="15" x14ac:dyDescent="0.25"/>
  <cols>
    <col min="1" max="1" width="21.140625" style="2" customWidth="1"/>
    <col min="2" max="2" width="12.140625" bestFit="1" customWidth="1"/>
    <col min="3" max="3" width="17.5703125" bestFit="1" customWidth="1"/>
    <col min="4" max="4" width="20.28515625" customWidth="1"/>
    <col min="5" max="5" width="16.140625" customWidth="1"/>
  </cols>
  <sheetData>
    <row r="1" spans="1:6" ht="15.75" x14ac:dyDescent="0.25">
      <c r="A1" s="84" t="s">
        <v>206</v>
      </c>
    </row>
    <row r="4" spans="1:6" x14ac:dyDescent="0.25">
      <c r="A4" s="2" t="s">
        <v>205</v>
      </c>
      <c r="B4" s="3">
        <f>details!H92</f>
        <v>68520744.569999993</v>
      </c>
    </row>
    <row r="7" spans="1:6" ht="22.5" customHeight="1" x14ac:dyDescent="0.25">
      <c r="A7" s="67" t="s">
        <v>203</v>
      </c>
      <c r="B7" s="68" t="s">
        <v>201</v>
      </c>
      <c r="C7" s="69"/>
      <c r="D7" s="67" t="s">
        <v>203</v>
      </c>
      <c r="E7" s="68" t="s">
        <v>200</v>
      </c>
    </row>
    <row r="8" spans="1:6" ht="21.95" customHeight="1" x14ac:dyDescent="0.25">
      <c r="A8" s="75" t="s">
        <v>7</v>
      </c>
      <c r="B8" s="76">
        <f>details!H77+details!H78+details!H79+details!H81+details!H82+details!H83+details!H84+details!H85+details!H86+details!H87+details!H88+details!H89+details!H90+details!H91</f>
        <v>27313974</v>
      </c>
      <c r="C8" s="77"/>
      <c r="D8" s="75" t="str">
        <f>A8</f>
        <v>Public Works</v>
      </c>
      <c r="E8" s="73">
        <f>B8/$B$22</f>
        <v>0.3986234266922824</v>
      </c>
      <c r="F8" s="69"/>
    </row>
    <row r="9" spans="1:6" ht="21.95" customHeight="1" x14ac:dyDescent="0.25">
      <c r="A9" s="75" t="s">
        <v>27</v>
      </c>
      <c r="B9" s="76">
        <f>details!H26+details!H27</f>
        <v>18644898</v>
      </c>
      <c r="C9" s="77"/>
      <c r="D9" s="75" t="s">
        <v>27</v>
      </c>
      <c r="E9" s="73">
        <f>B9/$B$22</f>
        <v>0.27210588730472113</v>
      </c>
      <c r="F9" s="69"/>
    </row>
    <row r="10" spans="1:6" ht="21.95" customHeight="1" x14ac:dyDescent="0.25">
      <c r="A10" s="75" t="s">
        <v>2</v>
      </c>
      <c r="B10" s="76">
        <f>details!H12+details!H13+details!H16+details!H17+details!H21+details!H23+details!H24+details!H25</f>
        <v>11408647</v>
      </c>
      <c r="C10" s="77"/>
      <c r="D10" s="75" t="str">
        <f>A10</f>
        <v>Fire</v>
      </c>
      <c r="E10" s="73">
        <f>B10/$B$22</f>
        <v>0.16649916855974994</v>
      </c>
      <c r="F10" s="69"/>
    </row>
    <row r="11" spans="1:6" ht="21.75" customHeight="1" x14ac:dyDescent="0.25">
      <c r="A11" s="75" t="s">
        <v>5</v>
      </c>
      <c r="B11" s="76">
        <f>details!H51+details!H52+details!H53+details!H55+details!H56+details!H57+details!H60+details!H61+details!H63+details!H64+details!H65+details!H66+details!H67+details!H68+details!H69+details!H70+details!H71+details!H72+details!H73+details!H74</f>
        <v>2952611.5700000003</v>
      </c>
      <c r="C11" s="77"/>
      <c r="D11" s="75" t="str">
        <f>A11</f>
        <v>Police</v>
      </c>
      <c r="E11" s="73">
        <f>B11/$B$22</f>
        <v>4.3090768912816567E-2</v>
      </c>
      <c r="F11" s="69"/>
    </row>
    <row r="12" spans="1:6" ht="21.75" customHeight="1" x14ac:dyDescent="0.25">
      <c r="A12" s="75" t="s">
        <v>26</v>
      </c>
      <c r="B12" s="78">
        <f>SUM(B13:B18)</f>
        <v>8200614</v>
      </c>
      <c r="C12" s="77"/>
      <c r="D12" s="75" t="s">
        <v>26</v>
      </c>
      <c r="E12" s="73">
        <f>B12/$B$22</f>
        <v>0.11968074853043006</v>
      </c>
      <c r="F12" s="69"/>
    </row>
    <row r="13" spans="1:6" ht="21.75" customHeight="1" x14ac:dyDescent="0.25">
      <c r="A13" s="79" t="s">
        <v>4</v>
      </c>
      <c r="B13" s="80">
        <f>details!H36+details!H37+details!H38+details!H39+details!H40+details!H41+details!H42+details!H43+details!H44+details!H45+details!H46+details!H47+details!H48+details!H49+details!H50</f>
        <v>3167361</v>
      </c>
      <c r="C13" s="77"/>
      <c r="D13" s="79"/>
      <c r="E13" s="74">
        <f>SUM(E8:E12)</f>
        <v>1.0000000000000002</v>
      </c>
      <c r="F13" s="69"/>
    </row>
    <row r="14" spans="1:6" ht="21.75" customHeight="1" x14ac:dyDescent="0.25">
      <c r="A14" s="79" t="s">
        <v>204</v>
      </c>
      <c r="B14" s="80">
        <f>details!H2+details!H4+details!H5+details!H6+details!H7+details!H8+details!H9+details!H10+details!H11</f>
        <v>4837373</v>
      </c>
      <c r="C14" s="77"/>
      <c r="D14" s="69"/>
      <c r="E14" s="69"/>
      <c r="F14" s="69"/>
    </row>
    <row r="15" spans="1:6" ht="21.95" customHeight="1" x14ac:dyDescent="0.25">
      <c r="A15" s="79" t="s">
        <v>8</v>
      </c>
      <c r="B15" s="80">
        <f>details!H30+details!H31+details!H33+details!H34+details!H35</f>
        <v>112930</v>
      </c>
      <c r="C15" s="77"/>
      <c r="D15" s="69"/>
      <c r="E15" s="69"/>
      <c r="F15" s="69"/>
    </row>
    <row r="16" spans="1:6" ht="21.95" customHeight="1" x14ac:dyDescent="0.25">
      <c r="A16" s="79" t="s">
        <v>37</v>
      </c>
      <c r="B16" s="80">
        <f>details!H29</f>
        <v>20000</v>
      </c>
      <c r="C16" s="77"/>
      <c r="D16" s="69"/>
      <c r="E16" s="69"/>
      <c r="F16" s="69"/>
    </row>
    <row r="17" spans="1:6" ht="21.95" customHeight="1" x14ac:dyDescent="0.25">
      <c r="A17" s="81" t="s">
        <v>6</v>
      </c>
      <c r="B17" s="77">
        <f>details!H75+details!H76</f>
        <v>62950</v>
      </c>
      <c r="C17" s="77"/>
      <c r="D17" s="69"/>
      <c r="E17" s="69"/>
      <c r="F17" s="69"/>
    </row>
    <row r="18" spans="1:6" ht="21.95" customHeight="1" x14ac:dyDescent="0.25">
      <c r="A18" s="81" t="s">
        <v>3</v>
      </c>
      <c r="B18" s="77">
        <v>0</v>
      </c>
      <c r="C18" s="77"/>
      <c r="D18" s="69"/>
      <c r="E18" s="69"/>
      <c r="F18" s="69"/>
    </row>
    <row r="19" spans="1:6" x14ac:dyDescent="0.25">
      <c r="A19" s="81"/>
      <c r="B19" s="82"/>
      <c r="C19" s="77"/>
      <c r="D19" s="69"/>
      <c r="E19" s="69"/>
      <c r="F19" s="69"/>
    </row>
    <row r="20" spans="1:6" x14ac:dyDescent="0.25">
      <c r="A20" s="81"/>
      <c r="B20" s="69"/>
      <c r="C20" s="77"/>
      <c r="D20" s="69"/>
      <c r="E20" s="69"/>
      <c r="F20" s="69"/>
    </row>
    <row r="21" spans="1:6" x14ac:dyDescent="0.25">
      <c r="A21" s="81"/>
      <c r="B21" s="77"/>
      <c r="C21" s="69"/>
      <c r="D21" s="69"/>
      <c r="E21" s="69"/>
      <c r="F21" s="69"/>
    </row>
    <row r="22" spans="1:6" x14ac:dyDescent="0.25">
      <c r="A22" s="81" t="s">
        <v>9</v>
      </c>
      <c r="B22" s="77">
        <f>B8+B9+B10+B11+B13+B14+B15+B16+B17</f>
        <v>68520744.569999993</v>
      </c>
      <c r="C22" s="69"/>
      <c r="D22" s="69"/>
      <c r="E22" s="69"/>
      <c r="F22" s="69"/>
    </row>
    <row r="23" spans="1:6" x14ac:dyDescent="0.25">
      <c r="A23" s="81"/>
      <c r="B23" s="69"/>
      <c r="C23" s="69"/>
      <c r="D23" s="69"/>
      <c r="E23" s="69"/>
      <c r="F23" s="69"/>
    </row>
    <row r="24" spans="1:6" x14ac:dyDescent="0.25">
      <c r="A24" s="81"/>
      <c r="B24" s="83">
        <f>B4-B22</f>
        <v>0</v>
      </c>
      <c r="C24" s="69"/>
      <c r="D24" s="69"/>
      <c r="E24" s="69"/>
      <c r="F24" s="69"/>
    </row>
    <row r="25" spans="1:6" x14ac:dyDescent="0.25">
      <c r="B25" s="24"/>
    </row>
    <row r="27" spans="1:6" x14ac:dyDescent="0.25">
      <c r="A27" s="70" t="s">
        <v>202</v>
      </c>
      <c r="B27" s="71" t="s">
        <v>201</v>
      </c>
      <c r="C27" s="71" t="s">
        <v>200</v>
      </c>
    </row>
    <row r="28" spans="1:6" x14ac:dyDescent="0.25">
      <c r="A28" s="72" t="s">
        <v>30</v>
      </c>
      <c r="B28" s="72">
        <f>details!D92</f>
        <v>20027355.57</v>
      </c>
      <c r="C28" s="73">
        <f>B28/$B$34</f>
        <v>0.2922816396068243</v>
      </c>
    </row>
    <row r="29" spans="1:6" x14ac:dyDescent="0.25">
      <c r="A29" s="72" t="s">
        <v>31</v>
      </c>
      <c r="B29" s="72">
        <f>details!E92</f>
        <v>21004196</v>
      </c>
      <c r="C29" s="73">
        <f>B29/$B$34</f>
        <v>0.30653776650868642</v>
      </c>
    </row>
    <row r="30" spans="1:6" x14ac:dyDescent="0.25">
      <c r="A30" s="72" t="s">
        <v>32</v>
      </c>
      <c r="B30" s="72">
        <f>details!F92</f>
        <v>24879015</v>
      </c>
      <c r="C30" s="73">
        <f>B30/$B$34</f>
        <v>0.36308734174048402</v>
      </c>
    </row>
    <row r="31" spans="1:6" x14ac:dyDescent="0.25">
      <c r="A31" s="72" t="s">
        <v>13</v>
      </c>
      <c r="B31" s="72">
        <f>details!G92</f>
        <v>2610178</v>
      </c>
      <c r="C31" s="73">
        <f>B31/$B$34</f>
        <v>3.809325214400542E-2</v>
      </c>
    </row>
    <row r="32" spans="1:6" x14ac:dyDescent="0.25">
      <c r="B32" s="2"/>
      <c r="C32" s="66">
        <f>SUM(C28:C31)</f>
        <v>1.0000000000000002</v>
      </c>
    </row>
    <row r="33" spans="1:3" x14ac:dyDescent="0.25">
      <c r="B33" s="2"/>
      <c r="C33" s="2"/>
    </row>
    <row r="34" spans="1:3" x14ac:dyDescent="0.25">
      <c r="A34" s="4"/>
      <c r="B34" s="4">
        <f t="shared" ref="B34" si="0">SUM(B28:B33)</f>
        <v>68520744.569999993</v>
      </c>
      <c r="C34" s="4"/>
    </row>
  </sheetData>
  <printOptions horizontalCentered="1"/>
  <pageMargins left="0.45" right="0.45" top="0.75" bottom="0.75" header="0.3" footer="0.3"/>
  <pageSetup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details</vt:lpstr>
      <vt:lpstr>totals</vt:lpstr>
      <vt:lpstr>details!Print_Titles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Vincent J.</dc:creator>
  <cp:lastModifiedBy>Cue, Carrie</cp:lastModifiedBy>
  <cp:lastPrinted>2019-11-20T01:18:03Z</cp:lastPrinted>
  <dcterms:created xsi:type="dcterms:W3CDTF">2017-08-07T16:20:28Z</dcterms:created>
  <dcterms:modified xsi:type="dcterms:W3CDTF">2019-11-27T20:32:21Z</dcterms:modified>
</cp:coreProperties>
</file>